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autoCompressPictures="0"/>
  <bookViews>
    <workbookView xWindow="0" yWindow="0" windowWidth="20730" windowHeight="11760" activeTab="11"/>
  </bookViews>
  <sheets>
    <sheet name="Jan" sheetId="6" r:id="rId1"/>
    <sheet name="Feb" sheetId="9" r:id="rId2"/>
    <sheet name="Mar" sheetId="10" r:id="rId3"/>
    <sheet name="Apr" sheetId="11" r:id="rId4"/>
    <sheet name="May" sheetId="12" r:id="rId5"/>
    <sheet name="Jun" sheetId="13" r:id="rId6"/>
    <sheet name="Jul" sheetId="14" r:id="rId7"/>
    <sheet name="Aug" sheetId="15" r:id="rId8"/>
    <sheet name="Sep" sheetId="16" r:id="rId9"/>
    <sheet name="Oct" sheetId="17" r:id="rId10"/>
    <sheet name="Nov" sheetId="18" r:id="rId11"/>
    <sheet name="Dec" sheetId="19" r:id="rId12"/>
  </sheets>
  <definedNames>
    <definedName name="AprSun1">DATE(CalendarYear,4,1)-WEEKDAY(DATE(CalendarYear,4,1))</definedName>
    <definedName name="AugSun1">DATE(CalendarYear,8,1)-WEEKDAY(DATE(CalendarYear,8,1))</definedName>
    <definedName name="CalendarYear">Jan!$L$2</definedName>
    <definedName name="DecSun1">DATE(CalendarYear,12,1)-WEEKDAY(DATE(CalendarYear,12,1))</definedName>
    <definedName name="FebSun1">DATE(CalendarYear,2,1)-WEEKDAY(DATE(CalendarYear,2,1))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3">Apr!$A$2:$K$19</definedName>
    <definedName name="_xlnm.Print_Area" localSheetId="7">Aug!$A$2:$K$19</definedName>
    <definedName name="_xlnm.Print_Area" localSheetId="11">Dec!$A$2:$K$19</definedName>
    <definedName name="_xlnm.Print_Area" localSheetId="1">Feb!$A$2:$K$19</definedName>
    <definedName name="_xlnm.Print_Area" localSheetId="0">Jan!$A$2:$K$19</definedName>
    <definedName name="_xlnm.Print_Area" localSheetId="6">Jul!$A$2:$K$19</definedName>
    <definedName name="_xlnm.Print_Area" localSheetId="5">Jun!$A$2:$K$19</definedName>
    <definedName name="_xlnm.Print_Area" localSheetId="2">Mar!$A$2:$K$19</definedName>
    <definedName name="_xlnm.Print_Area" localSheetId="4">May!$A$2:$K$19</definedName>
    <definedName name="_xlnm.Print_Area" localSheetId="10">Nov!$A$2:$K$19</definedName>
    <definedName name="_xlnm.Print_Area" localSheetId="9">Oct!$A$2:$K$19</definedName>
    <definedName name="_xlnm.Print_Area" localSheetId="8">Sep!$A$2:$K$19</definedName>
    <definedName name="SepSun1">DATE(CalendarYear,9,1)-WEEKDAY(DATE(CalendarYear,9,1))</definedName>
  </definedNames>
  <calcPr calcId="125725"/>
  <webPublishObjects count="1">
    <webPublishObject id="1293" divId="2014_havock_excel_based_calendar_1293" destinationFile="C:\pics\2014 calendar graphics\2014_havock_excel_based_calendar.htm"/>
  </webPublishObject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6"/>
  <c r="D5"/>
  <c r="B3" i="12" l="1"/>
  <c r="B3" i="13"/>
  <c r="B3" i="14"/>
  <c r="B3" i="15"/>
  <c r="B3" i="16"/>
  <c r="B3" i="17"/>
  <c r="B3" i="18"/>
  <c r="B3" i="19"/>
  <c r="C15" i="11"/>
  <c r="B15"/>
  <c r="H13"/>
  <c r="G13"/>
  <c r="F13"/>
  <c r="E13"/>
  <c r="D13"/>
  <c r="C13"/>
  <c r="B13"/>
  <c r="H11"/>
  <c r="G11"/>
  <c r="F11"/>
  <c r="E11"/>
  <c r="D11"/>
  <c r="C11"/>
  <c r="B11"/>
  <c r="H9"/>
  <c r="G9"/>
  <c r="F9"/>
  <c r="E9"/>
  <c r="D9"/>
  <c r="C9"/>
  <c r="B9"/>
  <c r="H7"/>
  <c r="G7"/>
  <c r="F7"/>
  <c r="E7"/>
  <c r="D7"/>
  <c r="C7"/>
  <c r="B7"/>
  <c r="H5"/>
  <c r="G5"/>
  <c r="F5"/>
  <c r="E5"/>
  <c r="D5"/>
  <c r="C5"/>
  <c r="B5"/>
  <c r="C15" i="12"/>
  <c r="B15"/>
  <c r="H13"/>
  <c r="G13"/>
  <c r="F13"/>
  <c r="E13"/>
  <c r="D13"/>
  <c r="C13"/>
  <c r="B13"/>
  <c r="H11"/>
  <c r="G11"/>
  <c r="F11"/>
  <c r="E11"/>
  <c r="D11"/>
  <c r="C11"/>
  <c r="B11"/>
  <c r="H9"/>
  <c r="G9"/>
  <c r="F9"/>
  <c r="E9"/>
  <c r="D9"/>
  <c r="C9"/>
  <c r="B9"/>
  <c r="H7"/>
  <c r="G7"/>
  <c r="F7"/>
  <c r="E7"/>
  <c r="D7"/>
  <c r="C7"/>
  <c r="B7"/>
  <c r="H5"/>
  <c r="G5"/>
  <c r="F5"/>
  <c r="E5"/>
  <c r="D5"/>
  <c r="C5"/>
  <c r="B5"/>
  <c r="C15" i="13"/>
  <c r="B15"/>
  <c r="H13"/>
  <c r="G13"/>
  <c r="F13"/>
  <c r="E13"/>
  <c r="D13"/>
  <c r="C13"/>
  <c r="B13"/>
  <c r="H11"/>
  <c r="G11"/>
  <c r="F11"/>
  <c r="E11"/>
  <c r="D11"/>
  <c r="C11"/>
  <c r="B11"/>
  <c r="H9"/>
  <c r="G9"/>
  <c r="F9"/>
  <c r="E9"/>
  <c r="D9"/>
  <c r="C9"/>
  <c r="B9"/>
  <c r="H7"/>
  <c r="G7"/>
  <c r="F7"/>
  <c r="E7"/>
  <c r="D7"/>
  <c r="C7"/>
  <c r="B7"/>
  <c r="H5"/>
  <c r="G5"/>
  <c r="F5"/>
  <c r="E5"/>
  <c r="D5"/>
  <c r="C5"/>
  <c r="B5"/>
  <c r="C15" i="14"/>
  <c r="B15"/>
  <c r="H13"/>
  <c r="G13"/>
  <c r="F13"/>
  <c r="E13"/>
  <c r="D13"/>
  <c r="C13"/>
  <c r="B13"/>
  <c r="H11"/>
  <c r="G11"/>
  <c r="F11"/>
  <c r="E11"/>
  <c r="D11"/>
  <c r="C11"/>
  <c r="B11"/>
  <c r="H9"/>
  <c r="G9"/>
  <c r="F9"/>
  <c r="E9"/>
  <c r="D9"/>
  <c r="C9"/>
  <c r="B9"/>
  <c r="H7"/>
  <c r="G7"/>
  <c r="F7"/>
  <c r="E7"/>
  <c r="D7"/>
  <c r="C7"/>
  <c r="B7"/>
  <c r="H5"/>
  <c r="G5"/>
  <c r="F5"/>
  <c r="E5"/>
  <c r="D5"/>
  <c r="C5"/>
  <c r="B5"/>
  <c r="C15" i="15"/>
  <c r="B15"/>
  <c r="H13"/>
  <c r="G13"/>
  <c r="F13"/>
  <c r="E13"/>
  <c r="D13"/>
  <c r="C13"/>
  <c r="B13"/>
  <c r="H11"/>
  <c r="G11"/>
  <c r="F11"/>
  <c r="E11"/>
  <c r="D11"/>
  <c r="C11"/>
  <c r="B11"/>
  <c r="H9"/>
  <c r="G9"/>
  <c r="F9"/>
  <c r="E9"/>
  <c r="D9"/>
  <c r="C9"/>
  <c r="B9"/>
  <c r="H7"/>
  <c r="G7"/>
  <c r="F7"/>
  <c r="E7"/>
  <c r="D7"/>
  <c r="C7"/>
  <c r="B7"/>
  <c r="H5"/>
  <c r="G5"/>
  <c r="F5"/>
  <c r="E5"/>
  <c r="D5"/>
  <c r="C5"/>
  <c r="B5"/>
  <c r="C15" i="16"/>
  <c r="B15"/>
  <c r="H13"/>
  <c r="G13"/>
  <c r="F13"/>
  <c r="E13"/>
  <c r="D13"/>
  <c r="C13"/>
  <c r="B13"/>
  <c r="H11"/>
  <c r="G11"/>
  <c r="F11"/>
  <c r="E11"/>
  <c r="D11"/>
  <c r="C11"/>
  <c r="B11"/>
  <c r="H9"/>
  <c r="G9"/>
  <c r="F9"/>
  <c r="E9"/>
  <c r="D9"/>
  <c r="C9"/>
  <c r="B9"/>
  <c r="H7"/>
  <c r="G7"/>
  <c r="F7"/>
  <c r="E7"/>
  <c r="D7"/>
  <c r="C7"/>
  <c r="B7"/>
  <c r="H5"/>
  <c r="G5"/>
  <c r="F5"/>
  <c r="E5"/>
  <c r="D5"/>
  <c r="C5"/>
  <c r="B5"/>
  <c r="C15" i="17"/>
  <c r="B15"/>
  <c r="H13"/>
  <c r="G13"/>
  <c r="F13"/>
  <c r="E13"/>
  <c r="D13"/>
  <c r="C13"/>
  <c r="B13"/>
  <c r="H11"/>
  <c r="G11"/>
  <c r="F11"/>
  <c r="E11"/>
  <c r="D11"/>
  <c r="C11"/>
  <c r="B11"/>
  <c r="H9"/>
  <c r="G9"/>
  <c r="F9"/>
  <c r="E9"/>
  <c r="D9"/>
  <c r="C9"/>
  <c r="B9"/>
  <c r="H7"/>
  <c r="G7"/>
  <c r="F7"/>
  <c r="E7"/>
  <c r="D7"/>
  <c r="C7"/>
  <c r="B7"/>
  <c r="H5"/>
  <c r="G5"/>
  <c r="F5"/>
  <c r="E5"/>
  <c r="D5"/>
  <c r="C5"/>
  <c r="B5"/>
  <c r="C15" i="18"/>
  <c r="B15"/>
  <c r="H13"/>
  <c r="G13"/>
  <c r="F13"/>
  <c r="E13"/>
  <c r="D13"/>
  <c r="C13"/>
  <c r="B13"/>
  <c r="H11"/>
  <c r="G11"/>
  <c r="F11"/>
  <c r="E11"/>
  <c r="D11"/>
  <c r="C11"/>
  <c r="B11"/>
  <c r="H9"/>
  <c r="G9"/>
  <c r="F9"/>
  <c r="E9"/>
  <c r="D9"/>
  <c r="C9"/>
  <c r="B9"/>
  <c r="H7"/>
  <c r="G7"/>
  <c r="F7"/>
  <c r="E7"/>
  <c r="D7"/>
  <c r="C7"/>
  <c r="B7"/>
  <c r="H5"/>
  <c r="G5"/>
  <c r="F5"/>
  <c r="E5"/>
  <c r="D5"/>
  <c r="C5"/>
  <c r="B5"/>
  <c r="C15" i="19"/>
  <c r="B15"/>
  <c r="H13"/>
  <c r="G13"/>
  <c r="F13"/>
  <c r="E13"/>
  <c r="D13"/>
  <c r="C13"/>
  <c r="B13"/>
  <c r="H11"/>
  <c r="G11"/>
  <c r="F11"/>
  <c r="E11"/>
  <c r="D11"/>
  <c r="C11"/>
  <c r="B11"/>
  <c r="H9"/>
  <c r="G9"/>
  <c r="F9"/>
  <c r="E9"/>
  <c r="D9"/>
  <c r="C9"/>
  <c r="B9"/>
  <c r="H7"/>
  <c r="G7"/>
  <c r="F7"/>
  <c r="E7"/>
  <c r="D7"/>
  <c r="C7"/>
  <c r="B7"/>
  <c r="H5"/>
  <c r="G5"/>
  <c r="F5"/>
  <c r="E5"/>
  <c r="D5"/>
  <c r="C5"/>
  <c r="B5"/>
  <c r="B3" i="11"/>
  <c r="C15" i="10"/>
  <c r="B15"/>
  <c r="H13"/>
  <c r="G13"/>
  <c r="F13"/>
  <c r="E13"/>
  <c r="D13"/>
  <c r="C13"/>
  <c r="B13"/>
  <c r="H11"/>
  <c r="G11"/>
  <c r="F11"/>
  <c r="E11"/>
  <c r="D11"/>
  <c r="C11"/>
  <c r="B11"/>
  <c r="H9"/>
  <c r="G9"/>
  <c r="F9"/>
  <c r="E9"/>
  <c r="D9"/>
  <c r="C9"/>
  <c r="B9"/>
  <c r="H7"/>
  <c r="G7"/>
  <c r="F7"/>
  <c r="E7"/>
  <c r="D7"/>
  <c r="C7"/>
  <c r="B7"/>
  <c r="H5"/>
  <c r="G5"/>
  <c r="F5"/>
  <c r="E5"/>
  <c r="D5"/>
  <c r="C5"/>
  <c r="B5"/>
  <c r="B3"/>
  <c r="C15" i="9"/>
  <c r="B15"/>
  <c r="H13"/>
  <c r="G13"/>
  <c r="F13"/>
  <c r="E13"/>
  <c r="D13"/>
  <c r="C13"/>
  <c r="B13"/>
  <c r="H11"/>
  <c r="G11"/>
  <c r="F11"/>
  <c r="E11"/>
  <c r="D11"/>
  <c r="C11"/>
  <c r="B11"/>
  <c r="H9"/>
  <c r="G9"/>
  <c r="F9"/>
  <c r="E9"/>
  <c r="D9"/>
  <c r="C9"/>
  <c r="B9"/>
  <c r="H7"/>
  <c r="G7"/>
  <c r="F7"/>
  <c r="E7"/>
  <c r="D7"/>
  <c r="C7"/>
  <c r="B7"/>
  <c r="H5"/>
  <c r="G5"/>
  <c r="F5"/>
  <c r="E5"/>
  <c r="D5"/>
  <c r="C5"/>
  <c r="B5"/>
  <c r="B3"/>
  <c r="B3" i="6" l="1"/>
  <c r="C15" l="1"/>
  <c r="C5" l="1"/>
  <c r="E5"/>
  <c r="F5"/>
  <c r="G5"/>
  <c r="H5"/>
  <c r="B7"/>
  <c r="C7"/>
  <c r="D7"/>
  <c r="E7"/>
  <c r="F7"/>
  <c r="G7"/>
  <c r="H7"/>
  <c r="B9"/>
  <c r="C9"/>
  <c r="D9"/>
  <c r="E9"/>
  <c r="F9"/>
  <c r="G9"/>
  <c r="H9"/>
  <c r="B11"/>
  <c r="C11"/>
  <c r="D11"/>
  <c r="E11"/>
  <c r="F11"/>
  <c r="G11"/>
  <c r="H11"/>
  <c r="B13"/>
  <c r="C13"/>
  <c r="D13"/>
  <c r="E13"/>
  <c r="F13"/>
  <c r="G13"/>
  <c r="H13"/>
  <c r="B15"/>
</calcChain>
</file>

<file path=xl/sharedStrings.xml><?xml version="1.0" encoding="utf-8"?>
<sst xmlns="http://schemas.openxmlformats.org/spreadsheetml/2006/main" count="97" uniqueCount="9">
  <si>
    <t>MONDAY</t>
  </si>
  <si>
    <t>TUESDAY</t>
  </si>
  <si>
    <t>WEDNESDAY</t>
  </si>
  <si>
    <t>THURSDAY</t>
  </si>
  <si>
    <t>FRIDAY</t>
  </si>
  <si>
    <t>SATURDAY</t>
  </si>
  <si>
    <t>SUNDAY</t>
  </si>
  <si>
    <t>NOTES:</t>
  </si>
  <si>
    <t>SELECT YEAR:</t>
  </si>
</sst>
</file>

<file path=xl/styles.xml><?xml version="1.0" encoding="utf-8"?>
<styleSheet xmlns="http://schemas.openxmlformats.org/spreadsheetml/2006/main">
  <numFmts count="3">
    <numFmt numFmtId="164" formatCode="d"/>
    <numFmt numFmtId="165" formatCode="mmmm\ yyyy"/>
    <numFmt numFmtId="166" formatCode="mmmm"/>
  </numFmts>
  <fonts count="16">
    <font>
      <sz val="12"/>
      <color theme="1"/>
      <name val="Cambria"/>
      <family val="2"/>
      <scheme val="minor"/>
    </font>
    <font>
      <b/>
      <sz val="11"/>
      <color theme="0"/>
      <name val="Cambria"/>
      <family val="2"/>
      <scheme val="minor"/>
    </font>
    <font>
      <sz val="11"/>
      <name val="Cambria"/>
      <family val="2"/>
      <scheme val="minor"/>
    </font>
    <font>
      <sz val="10"/>
      <color indexed="63"/>
      <name val="Cambria"/>
      <family val="4"/>
      <scheme val="minor"/>
    </font>
    <font>
      <sz val="10"/>
      <name val="Century Gothic"/>
      <family val="2"/>
    </font>
    <font>
      <b/>
      <sz val="28"/>
      <color theme="1" tint="0.34998626667073579"/>
      <name val="Cambria"/>
      <family val="2"/>
      <scheme val="minor"/>
    </font>
    <font>
      <sz val="28"/>
      <color theme="8" tint="-0.499984740745262"/>
      <name val="Cambria"/>
      <family val="2"/>
      <scheme val="minor"/>
    </font>
    <font>
      <sz val="11"/>
      <color theme="0" tint="-0.499984740745262"/>
      <name val="Cambria"/>
      <family val="2"/>
      <scheme val="minor"/>
    </font>
    <font>
      <u/>
      <sz val="12"/>
      <color theme="10"/>
      <name val="Cambria"/>
      <family val="2"/>
      <scheme val="minor"/>
    </font>
    <font>
      <b/>
      <sz val="11"/>
      <color theme="8"/>
      <name val="Cambria"/>
      <family val="2"/>
      <scheme val="minor"/>
    </font>
    <font>
      <sz val="40"/>
      <color theme="8"/>
      <name val="Cambria"/>
      <family val="2"/>
      <scheme val="minor"/>
    </font>
    <font>
      <sz val="11"/>
      <color theme="8"/>
      <name val="Cambria"/>
      <family val="2"/>
      <scheme val="minor"/>
    </font>
    <font>
      <sz val="24"/>
      <color theme="8"/>
      <name val="Cambria"/>
      <family val="2"/>
      <scheme val="minor"/>
    </font>
    <font>
      <b/>
      <sz val="9"/>
      <color theme="8"/>
      <name val="Cambria"/>
      <family val="2"/>
      <scheme val="minor"/>
    </font>
    <font>
      <sz val="10"/>
      <color theme="9"/>
      <name val="Cambria"/>
      <family val="2"/>
      <scheme val="minor"/>
    </font>
    <font>
      <sz val="11"/>
      <color theme="8"/>
      <name val="Cambria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8"/>
      </right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</borders>
  <cellStyleXfs count="6">
    <xf numFmtId="0" fontId="0" fillId="0" borderId="0"/>
    <xf numFmtId="0" fontId="2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  <xf numFmtId="0" fontId="5" fillId="0" borderId="0" applyNumberFormat="0" applyFill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1"/>
    <xf numFmtId="0" fontId="4" fillId="0" borderId="0" xfId="1" applyFont="1"/>
    <xf numFmtId="166" fontId="6" fillId="0" borderId="0" xfId="0" applyNumberFormat="1" applyFont="1" applyFill="1" applyBorder="1" applyAlignment="1">
      <alignment vertical="center" textRotation="90"/>
    </xf>
    <xf numFmtId="0" fontId="8" fillId="0" borderId="0" xfId="5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166" fontId="0" fillId="0" borderId="0" xfId="0" applyNumberFormat="1"/>
    <xf numFmtId="0" fontId="11" fillId="0" borderId="0" xfId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4" borderId="10" xfId="1" applyFont="1" applyFill="1" applyBorder="1" applyAlignment="1">
      <alignment horizontal="center" vertical="top" wrapText="1"/>
    </xf>
    <xf numFmtId="0" fontId="14" fillId="4" borderId="10" xfId="3" applyFont="1" applyFill="1" applyBorder="1" applyAlignment="1">
      <alignment horizontal="center" vertical="top" wrapText="1"/>
    </xf>
    <xf numFmtId="0" fontId="14" fillId="0" borderId="10" xfId="1" applyFont="1" applyFill="1" applyBorder="1" applyAlignment="1">
      <alignment horizontal="center" vertical="top" wrapText="1"/>
    </xf>
    <xf numFmtId="0" fontId="14" fillId="0" borderId="10" xfId="3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164" fontId="15" fillId="4" borderId="11" xfId="1" applyNumberFormat="1" applyFont="1" applyFill="1" applyBorder="1" applyAlignment="1">
      <alignment horizontal="left" vertical="top" wrapText="1"/>
    </xf>
    <xf numFmtId="164" fontId="15" fillId="0" borderId="11" xfId="1" applyNumberFormat="1" applyFont="1" applyFill="1" applyBorder="1" applyAlignment="1">
      <alignment horizontal="left" vertical="top" wrapText="1"/>
    </xf>
    <xf numFmtId="164" fontId="15" fillId="4" borderId="12" xfId="1" applyNumberFormat="1" applyFont="1" applyFill="1" applyBorder="1" applyAlignment="1">
      <alignment horizontal="left" vertical="top" wrapText="1"/>
    </xf>
    <xf numFmtId="164" fontId="15" fillId="0" borderId="12" xfId="1" applyNumberFormat="1" applyFont="1" applyFill="1" applyBorder="1" applyAlignment="1">
      <alignment horizontal="left" vertical="top" wrapText="1"/>
    </xf>
    <xf numFmtId="164" fontId="15" fillId="0" borderId="13" xfId="1" applyNumberFormat="1" applyFont="1" applyFill="1" applyBorder="1" applyAlignment="1">
      <alignment horizontal="left" vertical="top" wrapText="1"/>
    </xf>
    <xf numFmtId="0" fontId="9" fillId="0" borderId="14" xfId="2" applyFont="1" applyFill="1" applyBorder="1" applyAlignment="1">
      <alignment horizontal="left" vertical="top" wrapText="1"/>
    </xf>
    <xf numFmtId="0" fontId="9" fillId="0" borderId="8" xfId="2" applyFont="1" applyFill="1" applyBorder="1" applyAlignment="1">
      <alignment horizontal="left" vertical="top" wrapText="1"/>
    </xf>
    <xf numFmtId="0" fontId="9" fillId="0" borderId="9" xfId="2" applyFont="1" applyFill="1" applyBorder="1" applyAlignment="1">
      <alignment horizontal="left" vertical="top" wrapText="1"/>
    </xf>
    <xf numFmtId="164" fontId="13" fillId="0" borderId="5" xfId="2" applyNumberFormat="1" applyFont="1" applyFill="1" applyBorder="1" applyAlignment="1">
      <alignment horizontal="left" vertical="center" wrapText="1"/>
    </xf>
    <xf numFmtId="164" fontId="13" fillId="0" borderId="6" xfId="2" applyNumberFormat="1" applyFont="1" applyFill="1" applyBorder="1" applyAlignment="1">
      <alignment horizontal="left" vertical="center" wrapText="1"/>
    </xf>
    <xf numFmtId="164" fontId="13" fillId="0" borderId="7" xfId="2" applyNumberFormat="1" applyFont="1" applyFill="1" applyBorder="1" applyAlignment="1">
      <alignment horizontal="left" vertical="center" wrapText="1"/>
    </xf>
    <xf numFmtId="165" fontId="10" fillId="0" borderId="0" xfId="1" applyNumberFormat="1" applyFont="1" applyBorder="1" applyAlignment="1">
      <alignment horizontal="left" vertical="center"/>
    </xf>
  </cellXfs>
  <cellStyles count="6">
    <cellStyle name="40% - Accent1 2" xfId="3"/>
    <cellStyle name="Accent1 2" xfId="2"/>
    <cellStyle name="Heading 1 2" xfId="4"/>
    <cellStyle name="Hyperlink" xfId="5" builtinId="8"/>
    <cellStyle name="Normal" xfId="0" builtinId="0" customBuiltin="1"/>
    <cellStyle name="Normal 2" xfId="1"/>
  </cellStyles>
  <dxfs count="11"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TableStyleLight9 2" pivot="0" count="4">
      <tableStyleElement type="wholeTable" dxfId="3"/>
      <tableStyleElement type="headerRow" dxfId="2"/>
      <tableStyleElement type="totalRow" dxfId="1"/>
      <tableStyleElement type="firstColumn" dxfId="0"/>
    </tableStyle>
  </tableStyles>
  <colors>
    <mruColors>
      <color rgb="FFC17529"/>
      <color rgb="FFFDFDFD"/>
      <color rgb="FFA19574"/>
      <color rgb="FFEAE8EA"/>
      <color rgb="FFEAE8E0"/>
      <color rgb="FFA1A9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CalendarYear" max="2999" min="1900" page="10" val="2012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11076</xdr:colOff>
      <xdr:row>0</xdr:row>
      <xdr:rowOff>51887</xdr:rowOff>
    </xdr:from>
    <xdr:to>
      <xdr:col>8</xdr:col>
      <xdr:colOff>22152</xdr:colOff>
      <xdr:row>2</xdr:row>
      <xdr:rowOff>716422</xdr:rowOff>
    </xdr:to>
    <xdr:pic>
      <xdr:nvPicPr>
        <xdr:cNvPr id="26" name="Picture 25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7413" y="51887"/>
          <a:ext cx="1196163" cy="1196163"/>
        </a:xfrm>
        <a:prstGeom prst="rect">
          <a:avLst/>
        </a:prstGeom>
      </xdr:spPr>
    </xdr:pic>
    <xdr:clientData/>
  </xdr:twoCellAnchor>
  <xdr:twoCellAnchor>
    <xdr:from>
      <xdr:col>8</xdr:col>
      <xdr:colOff>78302</xdr:colOff>
      <xdr:row>2</xdr:row>
      <xdr:rowOff>724376</xdr:rowOff>
    </xdr:from>
    <xdr:to>
      <xdr:col>10</xdr:col>
      <xdr:colOff>85078</xdr:colOff>
      <xdr:row>14</xdr:row>
      <xdr:rowOff>11074</xdr:rowOff>
    </xdr:to>
    <xdr:pic>
      <xdr:nvPicPr>
        <xdr:cNvPr id="3" name="Picture 2" descr="Frenched rack of lamb and in a skillet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9726" y="1256004"/>
          <a:ext cx="2277271" cy="4879867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>
    <xdr:from>
      <xdr:col>8</xdr:col>
      <xdr:colOff>309026</xdr:colOff>
      <xdr:row>15</xdr:row>
      <xdr:rowOff>110757</xdr:rowOff>
    </xdr:from>
    <xdr:to>
      <xdr:col>9</xdr:col>
      <xdr:colOff>1063256</xdr:colOff>
      <xdr:row>15</xdr:row>
      <xdr:rowOff>476251</xdr:rowOff>
    </xdr:to>
    <xdr:sp macro="" textlink="">
      <xdr:nvSpPr>
        <xdr:cNvPr id="25" name="TextBox 24"/>
        <xdr:cNvSpPr txBox="1"/>
      </xdr:nvSpPr>
      <xdr:spPr>
        <a:xfrm>
          <a:off x="8870450" y="6423838"/>
          <a:ext cx="1939318" cy="365494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havock-motorsports.tk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11</xdr:col>
      <xdr:colOff>177209</xdr:colOff>
      <xdr:row>2</xdr:row>
      <xdr:rowOff>719913</xdr:rowOff>
    </xdr:from>
    <xdr:to>
      <xdr:col>11</xdr:col>
      <xdr:colOff>509477</xdr:colOff>
      <xdr:row>3</xdr:row>
      <xdr:rowOff>34644</xdr:rowOff>
    </xdr:to>
    <xdr:sp macro="" textlink="">
      <xdr:nvSpPr>
        <xdr:cNvPr id="4" name="Rectangle 3" descr="Personalize this calendar!&#10;&#10;Right-click any picture and then click Change Picture to swap it with your own."/>
        <xdr:cNvSpPr/>
      </xdr:nvSpPr>
      <xdr:spPr>
        <a:xfrm>
          <a:off x="11186337" y="1251541"/>
          <a:ext cx="332268" cy="45719"/>
        </a:xfrm>
        <a:prstGeom prst="rect">
          <a:avLst/>
        </a:prstGeom>
        <a:gradFill>
          <a:gsLst>
            <a:gs pos="5000">
              <a:schemeClr val="accent3">
                <a:lumMod val="20000"/>
                <a:lumOff val="80000"/>
              </a:schemeClr>
            </a:gs>
            <a:gs pos="15000">
              <a:schemeClr val="bg1"/>
            </a:gs>
          </a:gsLst>
          <a:lin ang="5400000" scaled="0"/>
        </a:gradFill>
        <a:ln w="12700">
          <a:solidFill>
            <a:schemeClr val="bg1">
              <a:lumMod val="75000"/>
            </a:schemeClr>
          </a:solidFill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lIns="128016" rtlCol="0" anchor="ctr"/>
        <a:lstStyle/>
        <a:p>
          <a:pPr algn="l"/>
          <a:endParaRPr lang="en-US" sz="1100" b="1"/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44967</xdr:colOff>
      <xdr:row>3</xdr:row>
      <xdr:rowOff>4463</xdr:rowOff>
    </xdr:from>
    <xdr:to>
      <xdr:col>10</xdr:col>
      <xdr:colOff>36237</xdr:colOff>
      <xdr:row>13</xdr:row>
      <xdr:rowOff>697762</xdr:rowOff>
    </xdr:to>
    <xdr:pic>
      <xdr:nvPicPr>
        <xdr:cNvPr id="2" name="Picture 1" descr="Caramelized sea scallops on a bed of wilted rainbow chard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6391" y="1267079"/>
          <a:ext cx="2261765" cy="4846642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1162853</xdr:colOff>
      <xdr:row>0</xdr:row>
      <xdr:rowOff>8753</xdr:rowOff>
    </xdr:from>
    <xdr:to>
      <xdr:col>8</xdr:col>
      <xdr:colOff>44303</xdr:colOff>
      <xdr:row>2</xdr:row>
      <xdr:rowOff>728749</xdr:rowOff>
    </xdr:to>
    <xdr:pic>
      <xdr:nvPicPr>
        <xdr:cNvPr id="3" name="Picture 2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54103" y="8753"/>
          <a:ext cx="1251624" cy="1251624"/>
        </a:xfrm>
        <a:prstGeom prst="rect">
          <a:avLst/>
        </a:prstGeom>
      </xdr:spPr>
    </xdr:pic>
    <xdr:clientData/>
  </xdr:twoCellAnchor>
  <xdr:twoCellAnchor>
    <xdr:from>
      <xdr:col>8</xdr:col>
      <xdr:colOff>309026</xdr:colOff>
      <xdr:row>15</xdr:row>
      <xdr:rowOff>55377</xdr:rowOff>
    </xdr:from>
    <xdr:to>
      <xdr:col>9</xdr:col>
      <xdr:colOff>1062467</xdr:colOff>
      <xdr:row>15</xdr:row>
      <xdr:rowOff>332268</xdr:rowOff>
    </xdr:to>
    <xdr:sp macro="" textlink="">
      <xdr:nvSpPr>
        <xdr:cNvPr id="7" name="TextBox 6"/>
        <xdr:cNvSpPr txBox="1"/>
      </xdr:nvSpPr>
      <xdr:spPr>
        <a:xfrm>
          <a:off x="8870450" y="6368458"/>
          <a:ext cx="1938529" cy="276891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havock-motorsports.tk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44967</xdr:colOff>
      <xdr:row>3</xdr:row>
      <xdr:rowOff>15539</xdr:rowOff>
    </xdr:from>
    <xdr:to>
      <xdr:col>10</xdr:col>
      <xdr:colOff>36237</xdr:colOff>
      <xdr:row>14</xdr:row>
      <xdr:rowOff>0</xdr:rowOff>
    </xdr:to>
    <xdr:pic>
      <xdr:nvPicPr>
        <xdr:cNvPr id="2" name="Picture 1" descr="Two bowls of carrot soup garnished with a swirl of yogurt and parsley flakes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6391" y="1278155"/>
          <a:ext cx="2261765" cy="4846642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1151776</xdr:colOff>
      <xdr:row>0</xdr:row>
      <xdr:rowOff>8753</xdr:rowOff>
    </xdr:from>
    <xdr:to>
      <xdr:col>8</xdr:col>
      <xdr:colOff>22151</xdr:colOff>
      <xdr:row>2</xdr:row>
      <xdr:rowOff>717674</xdr:rowOff>
    </xdr:to>
    <xdr:pic>
      <xdr:nvPicPr>
        <xdr:cNvPr id="3" name="Picture 2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3026" y="8753"/>
          <a:ext cx="1240549" cy="1240549"/>
        </a:xfrm>
        <a:prstGeom prst="rect">
          <a:avLst/>
        </a:prstGeom>
      </xdr:spPr>
    </xdr:pic>
    <xdr:clientData/>
  </xdr:twoCellAnchor>
  <xdr:twoCellAnchor>
    <xdr:from>
      <xdr:col>8</xdr:col>
      <xdr:colOff>309026</xdr:colOff>
      <xdr:row>15</xdr:row>
      <xdr:rowOff>66454</xdr:rowOff>
    </xdr:from>
    <xdr:to>
      <xdr:col>9</xdr:col>
      <xdr:colOff>1062467</xdr:colOff>
      <xdr:row>15</xdr:row>
      <xdr:rowOff>365495</xdr:rowOff>
    </xdr:to>
    <xdr:sp macro="" textlink="">
      <xdr:nvSpPr>
        <xdr:cNvPr id="7" name="TextBox 6"/>
        <xdr:cNvSpPr txBox="1"/>
      </xdr:nvSpPr>
      <xdr:spPr>
        <a:xfrm>
          <a:off x="8870450" y="6379535"/>
          <a:ext cx="1938529" cy="299041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havock-motorsoprts.tk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1173927</xdr:colOff>
      <xdr:row>0</xdr:row>
      <xdr:rowOff>8753</xdr:rowOff>
    </xdr:from>
    <xdr:to>
      <xdr:col>8</xdr:col>
      <xdr:colOff>33226</xdr:colOff>
      <xdr:row>2</xdr:row>
      <xdr:rowOff>706598</xdr:rowOff>
    </xdr:to>
    <xdr:pic>
      <xdr:nvPicPr>
        <xdr:cNvPr id="3" name="Picture 2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5177" y="8753"/>
          <a:ext cx="1229473" cy="1229473"/>
        </a:xfrm>
        <a:prstGeom prst="rect">
          <a:avLst/>
        </a:prstGeom>
      </xdr:spPr>
    </xdr:pic>
    <xdr:clientData/>
  </xdr:twoCellAnchor>
  <xdr:twoCellAnchor>
    <xdr:from>
      <xdr:col>8</xdr:col>
      <xdr:colOff>48659</xdr:colOff>
      <xdr:row>3</xdr:row>
      <xdr:rowOff>4463</xdr:rowOff>
    </xdr:from>
    <xdr:to>
      <xdr:col>10</xdr:col>
      <xdr:colOff>24423</xdr:colOff>
      <xdr:row>13</xdr:row>
      <xdr:rowOff>664536</xdr:rowOff>
    </xdr:to>
    <xdr:pic>
      <xdr:nvPicPr>
        <xdr:cNvPr id="2" name="Picture 1" descr="Platter of brownie parfaits topped with crumbled brownie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083" y="1267079"/>
          <a:ext cx="2246259" cy="4813416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>
    <xdr:from>
      <xdr:col>8</xdr:col>
      <xdr:colOff>309026</xdr:colOff>
      <xdr:row>15</xdr:row>
      <xdr:rowOff>99681</xdr:rowOff>
    </xdr:from>
    <xdr:to>
      <xdr:col>9</xdr:col>
      <xdr:colOff>1062467</xdr:colOff>
      <xdr:row>15</xdr:row>
      <xdr:rowOff>376571</xdr:rowOff>
    </xdr:to>
    <xdr:sp macro="" textlink="">
      <xdr:nvSpPr>
        <xdr:cNvPr id="7" name="TextBox 6"/>
        <xdr:cNvSpPr txBox="1"/>
      </xdr:nvSpPr>
      <xdr:spPr>
        <a:xfrm>
          <a:off x="8870450" y="6412762"/>
          <a:ext cx="1938529" cy="276890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havock-motorsports.tk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1107558</xdr:colOff>
      <xdr:row>0</xdr:row>
      <xdr:rowOff>0</xdr:rowOff>
    </xdr:from>
    <xdr:to>
      <xdr:col>7</xdr:col>
      <xdr:colOff>1185086</xdr:colOff>
      <xdr:row>2</xdr:row>
      <xdr:rowOff>715312</xdr:rowOff>
    </xdr:to>
    <xdr:pic>
      <xdr:nvPicPr>
        <xdr:cNvPr id="3" name="Picture 2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8808" y="0"/>
          <a:ext cx="1262615" cy="1246940"/>
        </a:xfrm>
        <a:prstGeom prst="rect">
          <a:avLst/>
        </a:prstGeom>
      </xdr:spPr>
    </xdr:pic>
    <xdr:clientData/>
  </xdr:twoCellAnchor>
  <xdr:twoCellAnchor>
    <xdr:from>
      <xdr:col>8</xdr:col>
      <xdr:colOff>67119</xdr:colOff>
      <xdr:row>3</xdr:row>
      <xdr:rowOff>15539</xdr:rowOff>
    </xdr:from>
    <xdr:to>
      <xdr:col>10</xdr:col>
      <xdr:colOff>53220</xdr:colOff>
      <xdr:row>13</xdr:row>
      <xdr:rowOff>697762</xdr:rowOff>
    </xdr:to>
    <xdr:pic>
      <xdr:nvPicPr>
        <xdr:cNvPr id="2" name="Picture 1" descr="Pot of stew with fresh vegetables and meat. 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8543" y="1278155"/>
          <a:ext cx="2256596" cy="4835566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>
    <xdr:from>
      <xdr:col>8</xdr:col>
      <xdr:colOff>309026</xdr:colOff>
      <xdr:row>15</xdr:row>
      <xdr:rowOff>99681</xdr:rowOff>
    </xdr:from>
    <xdr:to>
      <xdr:col>9</xdr:col>
      <xdr:colOff>1062467</xdr:colOff>
      <xdr:row>15</xdr:row>
      <xdr:rowOff>454099</xdr:rowOff>
    </xdr:to>
    <xdr:sp macro="" textlink="">
      <xdr:nvSpPr>
        <xdr:cNvPr id="7" name="TextBox 6"/>
        <xdr:cNvSpPr txBox="1"/>
      </xdr:nvSpPr>
      <xdr:spPr>
        <a:xfrm>
          <a:off x="8870450" y="6412762"/>
          <a:ext cx="1938529" cy="354418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havock-motorsports.tk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1140786</xdr:colOff>
      <xdr:row>0</xdr:row>
      <xdr:rowOff>17547</xdr:rowOff>
    </xdr:from>
    <xdr:to>
      <xdr:col>7</xdr:col>
      <xdr:colOff>1162937</xdr:colOff>
      <xdr:row>2</xdr:row>
      <xdr:rowOff>693157</xdr:rowOff>
    </xdr:to>
    <xdr:pic>
      <xdr:nvPicPr>
        <xdr:cNvPr id="3" name="Picture 2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2036" y="17547"/>
          <a:ext cx="1207238" cy="1207238"/>
        </a:xfrm>
        <a:prstGeom prst="rect">
          <a:avLst/>
        </a:prstGeom>
      </xdr:spPr>
    </xdr:pic>
    <xdr:clientData/>
  </xdr:twoCellAnchor>
  <xdr:twoCellAnchor>
    <xdr:from>
      <xdr:col>8</xdr:col>
      <xdr:colOff>44303</xdr:colOff>
      <xdr:row>2</xdr:row>
      <xdr:rowOff>724375</xdr:rowOff>
    </xdr:from>
    <xdr:to>
      <xdr:col>10</xdr:col>
      <xdr:colOff>13348</xdr:colOff>
      <xdr:row>13</xdr:row>
      <xdr:rowOff>639061</xdr:rowOff>
    </xdr:to>
    <xdr:pic>
      <xdr:nvPicPr>
        <xdr:cNvPr id="2" name="Picture 1" descr="Fresh garden salad topped with sliced radishes and nuts. 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5727" y="1256003"/>
          <a:ext cx="2239540" cy="4799017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>
    <xdr:from>
      <xdr:col>8</xdr:col>
      <xdr:colOff>309026</xdr:colOff>
      <xdr:row>15</xdr:row>
      <xdr:rowOff>55378</xdr:rowOff>
    </xdr:from>
    <xdr:to>
      <xdr:col>9</xdr:col>
      <xdr:colOff>1062467</xdr:colOff>
      <xdr:row>15</xdr:row>
      <xdr:rowOff>354419</xdr:rowOff>
    </xdr:to>
    <xdr:sp macro="" textlink="">
      <xdr:nvSpPr>
        <xdr:cNvPr id="7" name="TextBox 6"/>
        <xdr:cNvSpPr txBox="1"/>
      </xdr:nvSpPr>
      <xdr:spPr>
        <a:xfrm>
          <a:off x="8870450" y="6368459"/>
          <a:ext cx="1938529" cy="299041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havock-motorsports.tk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1157007</xdr:colOff>
      <xdr:row>0</xdr:row>
      <xdr:rowOff>74965</xdr:rowOff>
    </xdr:from>
    <xdr:to>
      <xdr:col>7</xdr:col>
      <xdr:colOff>1173616</xdr:colOff>
      <xdr:row>2</xdr:row>
      <xdr:rowOff>722420</xdr:rowOff>
    </xdr:to>
    <xdr:pic>
      <xdr:nvPicPr>
        <xdr:cNvPr id="3" name="Picture 2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1248" y="74965"/>
          <a:ext cx="1198730" cy="1183236"/>
        </a:xfrm>
        <a:prstGeom prst="rect">
          <a:avLst/>
        </a:prstGeom>
      </xdr:spPr>
    </xdr:pic>
    <xdr:clientData/>
  </xdr:twoCellAnchor>
  <xdr:twoCellAnchor>
    <xdr:from>
      <xdr:col>8</xdr:col>
      <xdr:colOff>47920</xdr:colOff>
      <xdr:row>3</xdr:row>
      <xdr:rowOff>4462</xdr:rowOff>
    </xdr:from>
    <xdr:to>
      <xdr:col>10</xdr:col>
      <xdr:colOff>49526</xdr:colOff>
      <xdr:row>14</xdr:row>
      <xdr:rowOff>11074</xdr:rowOff>
    </xdr:to>
    <xdr:pic>
      <xdr:nvPicPr>
        <xdr:cNvPr id="2" name="Picture 1" descr="Stack of asparagus quiche cut into wedges. 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9344" y="1267078"/>
          <a:ext cx="2272101" cy="4868793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>
    <xdr:from>
      <xdr:col>8</xdr:col>
      <xdr:colOff>309026</xdr:colOff>
      <xdr:row>15</xdr:row>
      <xdr:rowOff>132907</xdr:rowOff>
    </xdr:from>
    <xdr:to>
      <xdr:col>9</xdr:col>
      <xdr:colOff>1062467</xdr:colOff>
      <xdr:row>15</xdr:row>
      <xdr:rowOff>476250</xdr:rowOff>
    </xdr:to>
    <xdr:sp macro="" textlink="">
      <xdr:nvSpPr>
        <xdr:cNvPr id="7" name="TextBox 6"/>
        <xdr:cNvSpPr txBox="1"/>
      </xdr:nvSpPr>
      <xdr:spPr>
        <a:xfrm>
          <a:off x="8870450" y="6445988"/>
          <a:ext cx="1938529" cy="343343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havock-motorsports.tk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1158773</xdr:colOff>
      <xdr:row>0</xdr:row>
      <xdr:rowOff>15749</xdr:rowOff>
    </xdr:from>
    <xdr:to>
      <xdr:col>8</xdr:col>
      <xdr:colOff>0</xdr:colOff>
      <xdr:row>2</xdr:row>
      <xdr:rowOff>695522</xdr:rowOff>
    </xdr:to>
    <xdr:pic>
      <xdr:nvPicPr>
        <xdr:cNvPr id="3" name="Picture 2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023" y="15749"/>
          <a:ext cx="1211401" cy="1211401"/>
        </a:xfrm>
        <a:prstGeom prst="rect">
          <a:avLst/>
        </a:prstGeom>
      </xdr:spPr>
    </xdr:pic>
    <xdr:clientData/>
  </xdr:twoCellAnchor>
  <xdr:twoCellAnchor>
    <xdr:from>
      <xdr:col>8</xdr:col>
      <xdr:colOff>63427</xdr:colOff>
      <xdr:row>2</xdr:row>
      <xdr:rowOff>724377</xdr:rowOff>
    </xdr:from>
    <xdr:to>
      <xdr:col>10</xdr:col>
      <xdr:colOff>59865</xdr:colOff>
      <xdr:row>13</xdr:row>
      <xdr:rowOff>697762</xdr:rowOff>
    </xdr:to>
    <xdr:pic>
      <xdr:nvPicPr>
        <xdr:cNvPr id="2" name="Picture 1" descr="Bowl of fruit cocktail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4851" y="1256005"/>
          <a:ext cx="2266933" cy="4857716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>
    <xdr:from>
      <xdr:col>8</xdr:col>
      <xdr:colOff>309026</xdr:colOff>
      <xdr:row>15</xdr:row>
      <xdr:rowOff>55378</xdr:rowOff>
    </xdr:from>
    <xdr:to>
      <xdr:col>9</xdr:col>
      <xdr:colOff>1062467</xdr:colOff>
      <xdr:row>15</xdr:row>
      <xdr:rowOff>354419</xdr:rowOff>
    </xdr:to>
    <xdr:sp macro="" textlink="">
      <xdr:nvSpPr>
        <xdr:cNvPr id="7" name="TextBox 6"/>
        <xdr:cNvSpPr txBox="1"/>
      </xdr:nvSpPr>
      <xdr:spPr>
        <a:xfrm>
          <a:off x="8870450" y="6368459"/>
          <a:ext cx="1938529" cy="299041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havock-motorsports.tk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1162853</xdr:colOff>
      <xdr:row>0</xdr:row>
      <xdr:rowOff>8754</xdr:rowOff>
    </xdr:from>
    <xdr:to>
      <xdr:col>8</xdr:col>
      <xdr:colOff>33227</xdr:colOff>
      <xdr:row>2</xdr:row>
      <xdr:rowOff>717674</xdr:rowOff>
    </xdr:to>
    <xdr:pic>
      <xdr:nvPicPr>
        <xdr:cNvPr id="3" name="Picture 2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4103" y="8754"/>
          <a:ext cx="1240548" cy="1240548"/>
        </a:xfrm>
        <a:prstGeom prst="rect">
          <a:avLst/>
        </a:prstGeom>
      </xdr:spPr>
    </xdr:pic>
    <xdr:clientData/>
  </xdr:twoCellAnchor>
  <xdr:twoCellAnchor>
    <xdr:from>
      <xdr:col>8</xdr:col>
      <xdr:colOff>56042</xdr:colOff>
      <xdr:row>3</xdr:row>
      <xdr:rowOff>4463</xdr:rowOff>
    </xdr:from>
    <xdr:to>
      <xdr:col>10</xdr:col>
      <xdr:colOff>52480</xdr:colOff>
      <xdr:row>14</xdr:row>
      <xdr:rowOff>0</xdr:rowOff>
    </xdr:to>
    <xdr:pic>
      <xdr:nvPicPr>
        <xdr:cNvPr id="2" name="Picture 1" descr="Fresh garden salad with field greens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7466" y="1267079"/>
          <a:ext cx="2266933" cy="4857718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>
    <xdr:from>
      <xdr:col>8</xdr:col>
      <xdr:colOff>309026</xdr:colOff>
      <xdr:row>15</xdr:row>
      <xdr:rowOff>110755</xdr:rowOff>
    </xdr:from>
    <xdr:to>
      <xdr:col>9</xdr:col>
      <xdr:colOff>1062467</xdr:colOff>
      <xdr:row>15</xdr:row>
      <xdr:rowOff>387646</xdr:rowOff>
    </xdr:to>
    <xdr:sp macro="" textlink="">
      <xdr:nvSpPr>
        <xdr:cNvPr id="7" name="TextBox 6"/>
        <xdr:cNvSpPr txBox="1"/>
      </xdr:nvSpPr>
      <xdr:spPr>
        <a:xfrm>
          <a:off x="8870450" y="6423836"/>
          <a:ext cx="1938529" cy="276891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havock-motorsports.tk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1185003</xdr:colOff>
      <xdr:row>0</xdr:row>
      <xdr:rowOff>19829</xdr:rowOff>
    </xdr:from>
    <xdr:to>
      <xdr:col>8</xdr:col>
      <xdr:colOff>33226</xdr:colOff>
      <xdr:row>2</xdr:row>
      <xdr:rowOff>706598</xdr:rowOff>
    </xdr:to>
    <xdr:pic>
      <xdr:nvPicPr>
        <xdr:cNvPr id="3" name="Picture 2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6253" y="19829"/>
          <a:ext cx="1218397" cy="1218397"/>
        </a:xfrm>
        <a:prstGeom prst="rect">
          <a:avLst/>
        </a:prstGeom>
      </xdr:spPr>
    </xdr:pic>
    <xdr:clientData/>
  </xdr:twoCellAnchor>
  <xdr:twoCellAnchor>
    <xdr:from>
      <xdr:col>8</xdr:col>
      <xdr:colOff>56044</xdr:colOff>
      <xdr:row>2</xdr:row>
      <xdr:rowOff>724376</xdr:rowOff>
    </xdr:from>
    <xdr:to>
      <xdr:col>10</xdr:col>
      <xdr:colOff>62819</xdr:colOff>
      <xdr:row>14</xdr:row>
      <xdr:rowOff>11075</xdr:rowOff>
    </xdr:to>
    <xdr:pic>
      <xdr:nvPicPr>
        <xdr:cNvPr id="2" name="Picture 1" descr="Watermelon shaved ice topped with a lime wedge and parsley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7468" y="1256004"/>
          <a:ext cx="2277270" cy="4879868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>
    <xdr:from>
      <xdr:col>8</xdr:col>
      <xdr:colOff>309026</xdr:colOff>
      <xdr:row>15</xdr:row>
      <xdr:rowOff>66454</xdr:rowOff>
    </xdr:from>
    <xdr:to>
      <xdr:col>9</xdr:col>
      <xdr:colOff>1062467</xdr:colOff>
      <xdr:row>15</xdr:row>
      <xdr:rowOff>365495</xdr:rowOff>
    </xdr:to>
    <xdr:sp macro="" textlink="">
      <xdr:nvSpPr>
        <xdr:cNvPr id="7" name="TextBox 6"/>
        <xdr:cNvSpPr txBox="1"/>
      </xdr:nvSpPr>
      <xdr:spPr>
        <a:xfrm>
          <a:off x="8870450" y="6379535"/>
          <a:ext cx="1938529" cy="299041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havock-motorsports.tk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44967</xdr:colOff>
      <xdr:row>3</xdr:row>
      <xdr:rowOff>4463</xdr:rowOff>
    </xdr:from>
    <xdr:to>
      <xdr:col>10</xdr:col>
      <xdr:colOff>41405</xdr:colOff>
      <xdr:row>14</xdr:row>
      <xdr:rowOff>0</xdr:rowOff>
    </xdr:to>
    <xdr:pic>
      <xdr:nvPicPr>
        <xdr:cNvPr id="2" name="Picture 1" descr="Grilled salmon and fresh vegetables on an oval plate.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6391" y="1267079"/>
          <a:ext cx="2266933" cy="4857718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1151777</xdr:colOff>
      <xdr:row>0</xdr:row>
      <xdr:rowOff>8754</xdr:rowOff>
    </xdr:from>
    <xdr:to>
      <xdr:col>8</xdr:col>
      <xdr:colOff>33226</xdr:colOff>
      <xdr:row>2</xdr:row>
      <xdr:rowOff>728749</xdr:rowOff>
    </xdr:to>
    <xdr:pic>
      <xdr:nvPicPr>
        <xdr:cNvPr id="3" name="Picture 2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3027" y="8754"/>
          <a:ext cx="1251623" cy="1251623"/>
        </a:xfrm>
        <a:prstGeom prst="rect">
          <a:avLst/>
        </a:prstGeom>
      </xdr:spPr>
    </xdr:pic>
    <xdr:clientData/>
  </xdr:twoCellAnchor>
  <xdr:twoCellAnchor>
    <xdr:from>
      <xdr:col>8</xdr:col>
      <xdr:colOff>309026</xdr:colOff>
      <xdr:row>15</xdr:row>
      <xdr:rowOff>11076</xdr:rowOff>
    </xdr:from>
    <xdr:to>
      <xdr:col>9</xdr:col>
      <xdr:colOff>1062467</xdr:colOff>
      <xdr:row>15</xdr:row>
      <xdr:rowOff>343343</xdr:rowOff>
    </xdr:to>
    <xdr:sp macro="" textlink="">
      <xdr:nvSpPr>
        <xdr:cNvPr id="7" name="TextBox 6"/>
        <xdr:cNvSpPr txBox="1"/>
      </xdr:nvSpPr>
      <xdr:spPr>
        <a:xfrm>
          <a:off x="8870450" y="6324157"/>
          <a:ext cx="1938529" cy="332267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havock-motorsports.tk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67119</xdr:colOff>
      <xdr:row>3</xdr:row>
      <xdr:rowOff>26614</xdr:rowOff>
    </xdr:from>
    <xdr:to>
      <xdr:col>10</xdr:col>
      <xdr:colOff>58388</xdr:colOff>
      <xdr:row>14</xdr:row>
      <xdr:rowOff>11074</xdr:rowOff>
    </xdr:to>
    <xdr:pic>
      <xdr:nvPicPr>
        <xdr:cNvPr id="2" name="Picture 1" descr="Plate of cooked apple slices in a spiral pattern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8543" y="1289230"/>
          <a:ext cx="2261764" cy="4846641"/>
        </a:xfrm>
        <a:prstGeom prst="rect">
          <a:avLst/>
        </a:prstGeom>
        <a:solidFill>
          <a:srgbClr val="FFFFFF">
            <a:shade val="85000"/>
          </a:srgbClr>
        </a:solidFill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1173929</xdr:colOff>
      <xdr:row>0</xdr:row>
      <xdr:rowOff>19829</xdr:rowOff>
    </xdr:from>
    <xdr:to>
      <xdr:col>8</xdr:col>
      <xdr:colOff>33227</xdr:colOff>
      <xdr:row>2</xdr:row>
      <xdr:rowOff>717673</xdr:rowOff>
    </xdr:to>
    <xdr:pic>
      <xdr:nvPicPr>
        <xdr:cNvPr id="3" name="Picture 2" descr="Company logo placeholder. To change this picture, right-click picture and then click Change Picture.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5179" y="19829"/>
          <a:ext cx="1229472" cy="1229472"/>
        </a:xfrm>
        <a:prstGeom prst="rect">
          <a:avLst/>
        </a:prstGeom>
      </xdr:spPr>
    </xdr:pic>
    <xdr:clientData/>
  </xdr:twoCellAnchor>
  <xdr:twoCellAnchor>
    <xdr:from>
      <xdr:col>8</xdr:col>
      <xdr:colOff>309026</xdr:colOff>
      <xdr:row>15</xdr:row>
      <xdr:rowOff>33227</xdr:rowOff>
    </xdr:from>
    <xdr:to>
      <xdr:col>9</xdr:col>
      <xdr:colOff>1062467</xdr:colOff>
      <xdr:row>15</xdr:row>
      <xdr:rowOff>343343</xdr:rowOff>
    </xdr:to>
    <xdr:sp macro="" textlink="">
      <xdr:nvSpPr>
        <xdr:cNvPr id="7" name="TextBox 6"/>
        <xdr:cNvSpPr txBox="1"/>
      </xdr:nvSpPr>
      <xdr:spPr>
        <a:xfrm>
          <a:off x="8870450" y="6346308"/>
          <a:ext cx="1938529" cy="310116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+mn-lt"/>
              <a:ea typeface="+mn-ea"/>
              <a:cs typeface="+mn-cs"/>
            </a:rPr>
            <a:t>havock-motorsoprts.tk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C17529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Custom 1">
      <a:majorFont>
        <a:latin typeface="Georgia"/>
        <a:ea typeface=""/>
        <a:cs typeface=""/>
      </a:majorFont>
      <a:minorFont>
        <a:latin typeface="Cambria"/>
        <a:ea typeface=""/>
        <a:cs typeface="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zoomScale="86" zoomScaleNormal="86" workbookViewId="0"/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  <c r="L1" s="8" t="s">
        <v>8</v>
      </c>
    </row>
    <row r="2" spans="1:18" ht="26.25" customHeight="1">
      <c r="A2"/>
      <c r="L2" s="9">
        <v>2015</v>
      </c>
    </row>
    <row r="3" spans="1:18" ht="57.75" customHeight="1">
      <c r="A3"/>
      <c r="B3" s="28" t="str">
        <f>UPPER(TEXT(DATE(CalendarYear,1,1),"mmmm yyyy"))</f>
        <v>JANUARY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 t="str">
        <f>IF(DAY(JanSun1)=1,"",IF(AND(YEAR(JanSun1+1)=CalendarYear,MONTH(JanSun1+1)=1),JanSun1+1,""))</f>
        <v/>
      </c>
      <c r="C5" s="17" t="str">
        <f>IF(DAY(JanSun1)=1,"",IF(AND(YEAR(JanSun1+2)=CalendarYear,MONTH(JanSun1+2)=1),JanSun1+2,""))</f>
        <v/>
      </c>
      <c r="D5" s="17" t="str">
        <f>IF(DAY(JanSun1)=1,"",IF(AND(YEAR(JanSun1+3)=CalendarYear,MONTH(JanSun1+3)=1),JanSun1+3,""))</f>
        <v/>
      </c>
      <c r="E5" s="17" t="str">
        <f>IF(DAY(JanSun1)=1,"",IF(AND(YEAR(JanSun1+4)=CalendarYear,MONTH(JanSun1+4)=1),JanSun1+4,""))</f>
        <v/>
      </c>
      <c r="F5" s="17">
        <f>IF(DAY(JanSun1)=1,"",IF(AND(YEAR(JanSun1+5)=CalendarYear,MONTH(JanSun1+5)=1),JanSun1+5,""))</f>
        <v>42005</v>
      </c>
      <c r="G5" s="17">
        <f>IF(DAY(JanSun1)=1,"",IF(AND(YEAR(JanSun1+6)=CalendarYear,MONTH(JanSun1+6)=1),JanSun1+6,""))</f>
        <v>42006</v>
      </c>
      <c r="H5" s="17">
        <f>IF(DAY(JanSun1)=1,IF(AND(YEAR(JanSun1)=CalendarYear,MONTH(JanSun1)=1),JanSun1,""),IF(AND(YEAR(JanSun1+7)=CalendarYear,MONTH(JanSun1+7)=1),JanSun1+7,""))</f>
        <v>42007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IF(DAY(JanSun1)=1,IF(AND(YEAR(JanSun1+1)=CalendarYear,MONTH(JanSun1+1)=1),JanSun1+1,""),IF(AND(YEAR(JanSun1+8)=CalendarYear,MONTH(JanSun1+8)=1),JanSun1+8,""))</f>
        <v>42008</v>
      </c>
      <c r="C7" s="18">
        <f>IF(DAY(JanSun1)=1,IF(AND(YEAR(JanSun1+2)=CalendarYear,MONTH(JanSun1+2)=1),JanSun1+2,""),IF(AND(YEAR(JanSun1+9)=CalendarYear,MONTH(JanSun1+9)=1),JanSun1+9,""))</f>
        <v>42009</v>
      </c>
      <c r="D7" s="18">
        <f>IF(DAY(JanSun1)=1,IF(AND(YEAR(JanSun1+3)=CalendarYear,MONTH(JanSun1+3)=1),JanSun1+3,""),IF(AND(YEAR(JanSun1+10)=CalendarYear,MONTH(JanSun1+10)=1),JanSun1+10,""))</f>
        <v>42010</v>
      </c>
      <c r="E7" s="18">
        <f>IF(DAY(JanSun1)=1,IF(AND(YEAR(JanSun1+4)=CalendarYear,MONTH(JanSun1+4)=1),JanSun1+4,""),IF(AND(YEAR(JanSun1+11)=CalendarYear,MONTH(JanSun1+11)=1),JanSun1+11,""))</f>
        <v>42011</v>
      </c>
      <c r="F7" s="18">
        <f>IF(DAY(JanSun1)=1,IF(AND(YEAR(JanSun1+5)=CalendarYear,MONTH(JanSun1+5)=1),JanSun1+5,""),IF(AND(YEAR(JanSun1+12)=CalendarYear,MONTH(JanSun1+12)=1),JanSun1+12,""))</f>
        <v>42012</v>
      </c>
      <c r="G7" s="18">
        <f>IF(DAY(JanSun1)=1,IF(AND(YEAR(JanSun1+6)=CalendarYear,MONTH(JanSun1+6)=1),JanSun1+6,""),IF(AND(YEAR(JanSun1+13)=CalendarYear,MONTH(JanSun1+13)=1),JanSun1+13,""))</f>
        <v>42013</v>
      </c>
      <c r="H7" s="18">
        <f>IF(DAY(JanSun1)=1,IF(AND(YEAR(JanSun1+7)=CalendarYear,MONTH(JanSun1+7)=1),JanSun1+7,""),IF(AND(YEAR(JanSun1+14)=CalendarYear,MONTH(JanSun1+14)=1),JanSun1+14,""))</f>
        <v>42014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IF(DAY(JanSun1)=1,IF(AND(YEAR(JanSun1+8)=CalendarYear,MONTH(JanSun1+8)=1),JanSun1+8,""),IF(AND(YEAR(JanSun1+15)=CalendarYear,MONTH(JanSun1+15)=1),JanSun1+15,""))</f>
        <v>42015</v>
      </c>
      <c r="C9" s="19">
        <f>IF(DAY(JanSun1)=1,IF(AND(YEAR(JanSun1+9)=CalendarYear,MONTH(JanSun1+9)=1),JanSun1+9,""),IF(AND(YEAR(JanSun1+16)=CalendarYear,MONTH(JanSun1+16)=1),JanSun1+16,""))</f>
        <v>42016</v>
      </c>
      <c r="D9" s="19">
        <f>IF(DAY(JanSun1)=1,IF(AND(YEAR(JanSun1+10)=CalendarYear,MONTH(JanSun1+10)=1),JanSun1+10,""),IF(AND(YEAR(JanSun1+17)=CalendarYear,MONTH(JanSun1+17)=1),JanSun1+17,""))</f>
        <v>42017</v>
      </c>
      <c r="E9" s="19">
        <f>IF(DAY(JanSun1)=1,IF(AND(YEAR(JanSun1+11)=CalendarYear,MONTH(JanSun1+11)=1),JanSun1+11,""),IF(AND(YEAR(JanSun1+18)=CalendarYear,MONTH(JanSun1+18)=1),JanSun1+18,""))</f>
        <v>42018</v>
      </c>
      <c r="F9" s="19">
        <f>IF(DAY(JanSun1)=1,IF(AND(YEAR(JanSun1+12)=CalendarYear,MONTH(JanSun1+12)=1),JanSun1+12,""),IF(AND(YEAR(JanSun1+19)=CalendarYear,MONTH(JanSun1+19)=1),JanSun1+19,""))</f>
        <v>42019</v>
      </c>
      <c r="G9" s="19">
        <f>IF(DAY(JanSun1)=1,IF(AND(YEAR(JanSun1+13)=CalendarYear,MONTH(JanSun1+13)=1),JanSun1+13,""),IF(AND(YEAR(JanSun1+20)=CalendarYear,MONTH(JanSun1+20)=1),JanSun1+20,""))</f>
        <v>42020</v>
      </c>
      <c r="H9" s="19">
        <f>IF(DAY(JanSun1)=1,IF(AND(YEAR(JanSun1+14)=CalendarYear,MONTH(JanSun1+14)=1),JanSun1+14,""),IF(AND(YEAR(JanSun1+21)=CalendarYear,MONTH(JanSun1+21)=1),JanSun1+21,""))</f>
        <v>42021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IF(DAY(JanSun1)=1,IF(AND(YEAR(JanSun1+15)=CalendarYear,MONTH(JanSun1+15)=1),JanSun1+15,""),IF(AND(YEAR(JanSun1+22)=CalendarYear,MONTH(JanSun1+22)=1),JanSun1+22,""))</f>
        <v>42022</v>
      </c>
      <c r="C11" s="20">
        <f>IF(DAY(JanSun1)=1,IF(AND(YEAR(JanSun1+16)=CalendarYear,MONTH(JanSun1+16)=1),JanSun1+16,""),IF(AND(YEAR(JanSun1+23)=CalendarYear,MONTH(JanSun1+23)=1),JanSun1+23,""))</f>
        <v>42023</v>
      </c>
      <c r="D11" s="20">
        <f>IF(DAY(JanSun1)=1,IF(AND(YEAR(JanSun1+17)=CalendarYear,MONTH(JanSun1+17)=1),JanSun1+17,""),IF(AND(YEAR(JanSun1+24)=CalendarYear,MONTH(JanSun1+24)=1),JanSun1+24,""))</f>
        <v>42024</v>
      </c>
      <c r="E11" s="20">
        <f>IF(DAY(JanSun1)=1,IF(AND(YEAR(JanSun1+18)=CalendarYear,MONTH(JanSun1+18)=1),JanSun1+18,""),IF(AND(YEAR(JanSun1+25)=CalendarYear,MONTH(JanSun1+25)=1),JanSun1+25,""))</f>
        <v>42025</v>
      </c>
      <c r="F11" s="20">
        <f>IF(DAY(JanSun1)=1,IF(AND(YEAR(JanSun1+19)=CalendarYear,MONTH(JanSun1+19)=1),JanSun1+19,""),IF(AND(YEAR(JanSun1+26)=CalendarYear,MONTH(JanSun1+26)=1),JanSun1+26,""))</f>
        <v>42026</v>
      </c>
      <c r="G11" s="20">
        <f>IF(DAY(JanSun1)=1,IF(AND(YEAR(JanSun1+20)=CalendarYear,MONTH(JanSun1+20)=1),JanSun1+20,""),IF(AND(YEAR(JanSun1+27)=CalendarYear,MONTH(JanSun1+27)=1),JanSun1+27,""))</f>
        <v>42027</v>
      </c>
      <c r="H11" s="20">
        <f>IF(DAY(JanSun1)=1,IF(AND(YEAR(JanSun1+21)=CalendarYear,MONTH(JanSun1+21)=1),JanSun1+21,""),IF(AND(YEAR(JanSun1+28)=CalendarYear,MONTH(JanSun1+28)=1),JanSun1+28,""))</f>
        <v>42028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>
        <f>IF(DAY(JanSun1)=1,IF(AND(YEAR(JanSun1+22)=CalendarYear,MONTH(JanSun1+22)=1),JanSun1+22,""),IF(AND(YEAR(JanSun1+29)=CalendarYear,MONTH(JanSun1+29)=1),JanSun1+29,""))</f>
        <v>42029</v>
      </c>
      <c r="C13" s="19">
        <f>IF(DAY(JanSun1)=1,IF(AND(YEAR(JanSun1+23)=CalendarYear,MONTH(JanSun1+23)=1),JanSun1+23,""),IF(AND(YEAR(JanSun1+30)=CalendarYear,MONTH(JanSun1+30)=1),JanSun1+30,""))</f>
        <v>42030</v>
      </c>
      <c r="D13" s="19">
        <f>IF(DAY(JanSun1)=1,IF(AND(YEAR(JanSun1+24)=CalendarYear,MONTH(JanSun1+24)=1),JanSun1+24,""),IF(AND(YEAR(JanSun1+31)=CalendarYear,MONTH(JanSun1+31)=1),JanSun1+31,""))</f>
        <v>42031</v>
      </c>
      <c r="E13" s="19">
        <f>IF(DAY(JanSun1)=1,IF(AND(YEAR(JanSun1+25)=CalendarYear,MONTH(JanSun1+25)=1),JanSun1+25,""),IF(AND(YEAR(JanSun1+32)=CalendarYear,MONTH(JanSun1+32)=1),JanSun1+32,""))</f>
        <v>42032</v>
      </c>
      <c r="F13" s="19">
        <f>IF(DAY(JanSun1)=1,IF(AND(YEAR(JanSun1+26)=CalendarYear,MONTH(JanSun1+26)=1),JanSun1+26,""),IF(AND(YEAR(JanSun1+33)=CalendarYear,MONTH(JanSun1+33)=1),JanSun1+33,""))</f>
        <v>42033</v>
      </c>
      <c r="G13" s="19">
        <f>IF(DAY(JanSun1)=1,IF(AND(YEAR(JanSun1+27)=CalendarYear,MONTH(JanSun1+27)=1),JanSun1+27,""),IF(AND(YEAR(JanSun1+34)=CalendarYear,MONTH(JanSun1+34)=1),JanSun1+34,""))</f>
        <v>42034</v>
      </c>
      <c r="H13" s="19">
        <f>IF(DAY(JanSun1)=1,IF(AND(YEAR(JanSun1+28)=CalendarYear,MONTH(JanSun1+28)=1),JanSun1+28,""),IF(AND(YEAR(JanSun1+35)=CalendarYear,MONTH(JanSun1+35)=1),JanSun1+35,""))</f>
        <v>42035</v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 t="str">
        <f>IF(DAY(JanSun1)=1,IF(AND(YEAR(JanSun1+29)=CalendarYear,MONTH(JanSun1+29)=1),JanSun1+29,""),IF(AND(YEAR(JanSun1+36)=CalendarYear,MONTH(JanSun1+36)=1),JanSun1+36,""))</f>
        <v/>
      </c>
      <c r="C15" s="21" t="str">
        <f>IF(DAY(JanSun1)=1,IF(AND(YEAR(JanSun1+30)=CalendarYear,MONTH(JanSun1+30)=1),JanSun1+30,""),IF(AND(YEAR(JanSun1+37)=CalendarYear,MONTH(JanSun1+37)=1),JanSun1+37,""))</f>
        <v/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mergeCells count="3">
    <mergeCell ref="D16:H16"/>
    <mergeCell ref="D15:H15"/>
    <mergeCell ref="B3:F3"/>
  </mergeCells>
  <printOptions horizontalCentered="1" verticalCentered="1"/>
  <pageMargins left="0.2" right="0.2" top="0.25" bottom="0.25" header="0" footer="0"/>
  <pageSetup scale="89" orientation="landscape" r:id="rId1"/>
  <headerFooter scaleWithDoc="0" alignWithMargins="0"/>
  <customProperties>
    <customPr name="SheetChanged" r:id="rId2"/>
  </customProperties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topLeftCell="A3" zoomScale="86" zoomScaleNormal="86" workbookViewId="0"/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</row>
    <row r="2" spans="1:18" ht="26.25" customHeight="1">
      <c r="A2"/>
    </row>
    <row r="3" spans="1:18" ht="57.75" customHeight="1">
      <c r="A3"/>
      <c r="B3" s="28" t="str">
        <f>UPPER(TEXT(DATE(CalendarYear,10,1),"mmmm yyyy"))</f>
        <v>OCTOBER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 t="str">
        <f>IF(DAY(OctSun1)=1,"",IF(AND(YEAR(OctSun1+1)=CalendarYear,MONTH(OctSun1+1)=10),OctSun1+1,""))</f>
        <v/>
      </c>
      <c r="C5" s="17" t="str">
        <f>IF(DAY(OctSun1)=1,"",IF(AND(YEAR(OctSun1+2)=CalendarYear,MONTH(OctSun1+2)=10),OctSun1+2,""))</f>
        <v/>
      </c>
      <c r="D5" s="17" t="str">
        <f>IF(DAY(OctSun1)=1,"",IF(AND(YEAR(OctSun1+3)=CalendarYear,MONTH(OctSun1+3)=10),OctSun1+3,""))</f>
        <v/>
      </c>
      <c r="E5" s="17" t="str">
        <f>IF(DAY(OctSun1)=1,"",IF(AND(YEAR(OctSun1+4)=CalendarYear,MONTH(OctSun1+4)=10),OctSun1+4,""))</f>
        <v/>
      </c>
      <c r="F5" s="17">
        <f>IF(DAY(OctSun1)=1,"",IF(AND(YEAR(OctSun1+5)=CalendarYear,MONTH(OctSun1+5)=10),OctSun1+5,""))</f>
        <v>42278</v>
      </c>
      <c r="G5" s="17">
        <f>IF(DAY(OctSun1)=1,"",IF(AND(YEAR(OctSun1+6)=CalendarYear,MONTH(OctSun1+6)=10),OctSun1+6,""))</f>
        <v>42279</v>
      </c>
      <c r="H5" s="17">
        <f>IF(DAY(OctSun1)=1,IF(AND(YEAR(OctSun1)=CalendarYear,MONTH(OctSun1)=10),OctSun1,""),IF(AND(YEAR(OctSun1+7)=CalendarYear,MONTH(OctSun1+7)=10),OctSun1+7,""))</f>
        <v>42280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IF(DAY(OctSun1)=1,IF(AND(YEAR(OctSun1+1)=CalendarYear,MONTH(OctSun1+1)=10),OctSun1+1,""),IF(AND(YEAR(OctSun1+8)=CalendarYear,MONTH(OctSun1+8)=10),OctSun1+8,""))</f>
        <v>42281</v>
      </c>
      <c r="C7" s="18">
        <f>IF(DAY(OctSun1)=1,IF(AND(YEAR(OctSun1+2)=CalendarYear,MONTH(OctSun1+2)=10),OctSun1+2,""),IF(AND(YEAR(OctSun1+9)=CalendarYear,MONTH(OctSun1+9)=10),OctSun1+9,""))</f>
        <v>42282</v>
      </c>
      <c r="D7" s="18">
        <f>IF(DAY(OctSun1)=1,IF(AND(YEAR(OctSun1+3)=CalendarYear,MONTH(OctSun1+3)=10),OctSun1+3,""),IF(AND(YEAR(OctSun1+10)=CalendarYear,MONTH(OctSun1+10)=10),OctSun1+10,""))</f>
        <v>42283</v>
      </c>
      <c r="E7" s="18">
        <f>IF(DAY(OctSun1)=1,IF(AND(YEAR(OctSun1+4)=CalendarYear,MONTH(OctSun1+4)=10),OctSun1+4,""),IF(AND(YEAR(OctSun1+11)=CalendarYear,MONTH(OctSun1+11)=10),OctSun1+11,""))</f>
        <v>42284</v>
      </c>
      <c r="F7" s="18">
        <f>IF(DAY(OctSun1)=1,IF(AND(YEAR(OctSun1+5)=CalendarYear,MONTH(OctSun1+5)=10),OctSun1+5,""),IF(AND(YEAR(OctSun1+12)=CalendarYear,MONTH(OctSun1+12)=10),OctSun1+12,""))</f>
        <v>42285</v>
      </c>
      <c r="G7" s="18">
        <f>IF(DAY(OctSun1)=1,IF(AND(YEAR(OctSun1+6)=CalendarYear,MONTH(OctSun1+6)=10),OctSun1+6,""),IF(AND(YEAR(OctSun1+13)=CalendarYear,MONTH(OctSun1+13)=10),OctSun1+13,""))</f>
        <v>42286</v>
      </c>
      <c r="H7" s="18">
        <f>IF(DAY(OctSun1)=1,IF(AND(YEAR(OctSun1+7)=CalendarYear,MONTH(OctSun1+7)=10),OctSun1+7,""),IF(AND(YEAR(OctSun1+14)=CalendarYear,MONTH(OctSun1+14)=10),OctSun1+14,""))</f>
        <v>42287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IF(DAY(OctSun1)=1,IF(AND(YEAR(OctSun1+8)=CalendarYear,MONTH(OctSun1+8)=10),OctSun1+8,""),IF(AND(YEAR(OctSun1+15)=CalendarYear,MONTH(OctSun1+15)=10),OctSun1+15,""))</f>
        <v>42288</v>
      </c>
      <c r="C9" s="19">
        <f>IF(DAY(OctSun1)=1,IF(AND(YEAR(OctSun1+9)=CalendarYear,MONTH(OctSun1+9)=10),OctSun1+9,""),IF(AND(YEAR(OctSun1+16)=CalendarYear,MONTH(OctSun1+16)=10),OctSun1+16,""))</f>
        <v>42289</v>
      </c>
      <c r="D9" s="19">
        <f>IF(DAY(OctSun1)=1,IF(AND(YEAR(OctSun1+10)=CalendarYear,MONTH(OctSun1+10)=10),OctSun1+10,""),IF(AND(YEAR(OctSun1+17)=CalendarYear,MONTH(OctSun1+17)=10),OctSun1+17,""))</f>
        <v>42290</v>
      </c>
      <c r="E9" s="19">
        <f>IF(DAY(OctSun1)=1,IF(AND(YEAR(OctSun1+11)=CalendarYear,MONTH(OctSun1+11)=10),OctSun1+11,""),IF(AND(YEAR(OctSun1+18)=CalendarYear,MONTH(OctSun1+18)=10),OctSun1+18,""))</f>
        <v>42291</v>
      </c>
      <c r="F9" s="19">
        <f>IF(DAY(OctSun1)=1,IF(AND(YEAR(OctSun1+12)=CalendarYear,MONTH(OctSun1+12)=10),OctSun1+12,""),IF(AND(YEAR(OctSun1+19)=CalendarYear,MONTH(OctSun1+19)=10),OctSun1+19,""))</f>
        <v>42292</v>
      </c>
      <c r="G9" s="19">
        <f>IF(DAY(OctSun1)=1,IF(AND(YEAR(OctSun1+13)=CalendarYear,MONTH(OctSun1+13)=10),OctSun1+13,""),IF(AND(YEAR(OctSun1+20)=CalendarYear,MONTH(OctSun1+20)=10),OctSun1+20,""))</f>
        <v>42293</v>
      </c>
      <c r="H9" s="19">
        <f>IF(DAY(OctSun1)=1,IF(AND(YEAR(OctSun1+14)=CalendarYear,MONTH(OctSun1+14)=10),OctSun1+14,""),IF(AND(YEAR(OctSun1+21)=CalendarYear,MONTH(OctSun1+21)=10),OctSun1+21,""))</f>
        <v>42294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IF(DAY(OctSun1)=1,IF(AND(YEAR(OctSun1+15)=CalendarYear,MONTH(OctSun1+15)=10),OctSun1+15,""),IF(AND(YEAR(OctSun1+22)=CalendarYear,MONTH(OctSun1+22)=10),OctSun1+22,""))</f>
        <v>42295</v>
      </c>
      <c r="C11" s="20">
        <f>IF(DAY(OctSun1)=1,IF(AND(YEAR(OctSun1+16)=CalendarYear,MONTH(OctSun1+16)=10),OctSun1+16,""),IF(AND(YEAR(OctSun1+23)=CalendarYear,MONTH(OctSun1+23)=10),OctSun1+23,""))</f>
        <v>42296</v>
      </c>
      <c r="D11" s="20">
        <f>IF(DAY(OctSun1)=1,IF(AND(YEAR(OctSun1+17)=CalendarYear,MONTH(OctSun1+17)=10),OctSun1+17,""),IF(AND(YEAR(OctSun1+24)=CalendarYear,MONTH(OctSun1+24)=10),OctSun1+24,""))</f>
        <v>42297</v>
      </c>
      <c r="E11" s="20">
        <f>IF(DAY(OctSun1)=1,IF(AND(YEAR(OctSun1+18)=CalendarYear,MONTH(OctSun1+18)=10),OctSun1+18,""),IF(AND(YEAR(OctSun1+25)=CalendarYear,MONTH(OctSun1+25)=10),OctSun1+25,""))</f>
        <v>42298</v>
      </c>
      <c r="F11" s="20">
        <f>IF(DAY(OctSun1)=1,IF(AND(YEAR(OctSun1+19)=CalendarYear,MONTH(OctSun1+19)=10),OctSun1+19,""),IF(AND(YEAR(OctSun1+26)=CalendarYear,MONTH(OctSun1+26)=10),OctSun1+26,""))</f>
        <v>42299</v>
      </c>
      <c r="G11" s="20">
        <f>IF(DAY(OctSun1)=1,IF(AND(YEAR(OctSun1+20)=CalendarYear,MONTH(OctSun1+20)=10),OctSun1+20,""),IF(AND(YEAR(OctSun1+27)=CalendarYear,MONTH(OctSun1+27)=10),OctSun1+27,""))</f>
        <v>42300</v>
      </c>
      <c r="H11" s="20">
        <f>IF(DAY(OctSun1)=1,IF(AND(YEAR(OctSun1+21)=CalendarYear,MONTH(OctSun1+21)=10),OctSun1+21,""),IF(AND(YEAR(OctSun1+28)=CalendarYear,MONTH(OctSun1+28)=10),OctSun1+28,""))</f>
        <v>42301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>
        <f>IF(DAY(OctSun1)=1,IF(AND(YEAR(OctSun1+22)=CalendarYear,MONTH(OctSun1+22)=10),OctSun1+22,""),IF(AND(YEAR(OctSun1+29)=CalendarYear,MONTH(OctSun1+29)=10),OctSun1+29,""))</f>
        <v>42302</v>
      </c>
      <c r="C13" s="19">
        <f>IF(DAY(OctSun1)=1,IF(AND(YEAR(OctSun1+23)=CalendarYear,MONTH(OctSun1+23)=10),OctSun1+23,""),IF(AND(YEAR(OctSun1+30)=CalendarYear,MONTH(OctSun1+30)=10),OctSun1+30,""))</f>
        <v>42303</v>
      </c>
      <c r="D13" s="19">
        <f>IF(DAY(OctSun1)=1,IF(AND(YEAR(OctSun1+24)=CalendarYear,MONTH(OctSun1+24)=10),OctSun1+24,""),IF(AND(YEAR(OctSun1+31)=CalendarYear,MONTH(OctSun1+31)=10),OctSun1+31,""))</f>
        <v>42304</v>
      </c>
      <c r="E13" s="19">
        <f>IF(DAY(OctSun1)=1,IF(AND(YEAR(OctSun1+25)=CalendarYear,MONTH(OctSun1+25)=10),OctSun1+25,""),IF(AND(YEAR(OctSun1+32)=CalendarYear,MONTH(OctSun1+32)=10),OctSun1+32,""))</f>
        <v>42305</v>
      </c>
      <c r="F13" s="19">
        <f>IF(DAY(OctSun1)=1,IF(AND(YEAR(OctSun1+26)=CalendarYear,MONTH(OctSun1+26)=10),OctSun1+26,""),IF(AND(YEAR(OctSun1+33)=CalendarYear,MONTH(OctSun1+33)=10),OctSun1+33,""))</f>
        <v>42306</v>
      </c>
      <c r="G13" s="19">
        <f>IF(DAY(OctSun1)=1,IF(AND(YEAR(OctSun1+27)=CalendarYear,MONTH(OctSun1+27)=10),OctSun1+27,""),IF(AND(YEAR(OctSun1+34)=CalendarYear,MONTH(OctSun1+34)=10),OctSun1+34,""))</f>
        <v>42307</v>
      </c>
      <c r="H13" s="19">
        <f>IF(DAY(OctSun1)=1,IF(AND(YEAR(OctSun1+28)=CalendarYear,MONTH(OctSun1+28)=10),OctSun1+28,""),IF(AND(YEAR(OctSun1+35)=CalendarYear,MONTH(OctSun1+35)=10),OctSun1+35,""))</f>
        <v>42308</v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 t="str">
        <f>IF(DAY(OctSun1)=1,IF(AND(YEAR(OctSun1+29)=CalendarYear,MONTH(OctSun1+29)=10),OctSun1+29,""),IF(AND(YEAR(OctSun1+36)=CalendarYear,MONTH(OctSun1+36)=10),OctSun1+36,""))</f>
        <v/>
      </c>
      <c r="C15" s="21" t="str">
        <f>IF(DAY(OctSun1)=1,IF(AND(YEAR(OctSun1+30)=CalendarYear,MONTH(OctSun1+30)=10),OctSun1+30,""),IF(AND(YEAR(OctSun1+37)=CalendarYear,MONTH(OctSun1+37)=10),OctSun1+37,""))</f>
        <v/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zoomScale="86" zoomScaleNormal="86" workbookViewId="0"/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</row>
    <row r="2" spans="1:18" ht="26.25" customHeight="1">
      <c r="A2"/>
    </row>
    <row r="3" spans="1:18" ht="57.75" customHeight="1">
      <c r="A3"/>
      <c r="B3" s="28" t="str">
        <f>UPPER(TEXT(DATE(CalendarYear,11,1),"mmmm yyyy"))</f>
        <v>NOVEMBER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>
        <f>IF(DAY(NovSun1)=1,"",IF(AND(YEAR(NovSun1+1)=CalendarYear,MONTH(NovSun1+1)=11),NovSun1+1,""))</f>
        <v>42309</v>
      </c>
      <c r="C5" s="17">
        <f>IF(DAY(NovSun1)=1,"",IF(AND(YEAR(NovSun1+2)=CalendarYear,MONTH(NovSun1+2)=11),NovSun1+2,""))</f>
        <v>42310</v>
      </c>
      <c r="D5" s="17">
        <f>IF(DAY(NovSun1)=1,"",IF(AND(YEAR(NovSun1+3)=CalendarYear,MONTH(NovSun1+3)=11),NovSun1+3,""))</f>
        <v>42311</v>
      </c>
      <c r="E5" s="17">
        <f>IF(DAY(NovSun1)=1,"",IF(AND(YEAR(NovSun1+4)=CalendarYear,MONTH(NovSun1+4)=11),NovSun1+4,""))</f>
        <v>42312</v>
      </c>
      <c r="F5" s="17">
        <f>IF(DAY(NovSun1)=1,"",IF(AND(YEAR(NovSun1+5)=CalendarYear,MONTH(NovSun1+5)=11),NovSun1+5,""))</f>
        <v>42313</v>
      </c>
      <c r="G5" s="17">
        <f>IF(DAY(NovSun1)=1,"",IF(AND(YEAR(NovSun1+6)=CalendarYear,MONTH(NovSun1+6)=11),NovSun1+6,""))</f>
        <v>42314</v>
      </c>
      <c r="H5" s="17">
        <f>IF(DAY(NovSun1)=1,IF(AND(YEAR(NovSun1)=CalendarYear,MONTH(NovSun1)=11),NovSun1,""),IF(AND(YEAR(NovSun1+7)=CalendarYear,MONTH(NovSun1+7)=11),NovSun1+7,""))</f>
        <v>42315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IF(DAY(NovSun1)=1,IF(AND(YEAR(NovSun1+1)=CalendarYear,MONTH(NovSun1+1)=11),NovSun1+1,""),IF(AND(YEAR(NovSun1+8)=CalendarYear,MONTH(NovSun1+8)=11),NovSun1+8,""))</f>
        <v>42316</v>
      </c>
      <c r="C7" s="18">
        <f>IF(DAY(NovSun1)=1,IF(AND(YEAR(NovSun1+2)=CalendarYear,MONTH(NovSun1+2)=11),NovSun1+2,""),IF(AND(YEAR(NovSun1+9)=CalendarYear,MONTH(NovSun1+9)=11),NovSun1+9,""))</f>
        <v>42317</v>
      </c>
      <c r="D7" s="18">
        <f>IF(DAY(NovSun1)=1,IF(AND(YEAR(NovSun1+3)=CalendarYear,MONTH(NovSun1+3)=11),NovSun1+3,""),IF(AND(YEAR(NovSun1+10)=CalendarYear,MONTH(NovSun1+10)=11),NovSun1+10,""))</f>
        <v>42318</v>
      </c>
      <c r="E7" s="18">
        <f>IF(DAY(NovSun1)=1,IF(AND(YEAR(NovSun1+4)=CalendarYear,MONTH(NovSun1+4)=11),NovSun1+4,""),IF(AND(YEAR(NovSun1+11)=CalendarYear,MONTH(NovSun1+11)=11),NovSun1+11,""))</f>
        <v>42319</v>
      </c>
      <c r="F7" s="18">
        <f>IF(DAY(NovSun1)=1,IF(AND(YEAR(NovSun1+5)=CalendarYear,MONTH(NovSun1+5)=11),NovSun1+5,""),IF(AND(YEAR(NovSun1+12)=CalendarYear,MONTH(NovSun1+12)=11),NovSun1+12,""))</f>
        <v>42320</v>
      </c>
      <c r="G7" s="18">
        <f>IF(DAY(NovSun1)=1,IF(AND(YEAR(NovSun1+6)=CalendarYear,MONTH(NovSun1+6)=11),NovSun1+6,""),IF(AND(YEAR(NovSun1+13)=CalendarYear,MONTH(NovSun1+13)=11),NovSun1+13,""))</f>
        <v>42321</v>
      </c>
      <c r="H7" s="18">
        <f>IF(DAY(NovSun1)=1,IF(AND(YEAR(NovSun1+7)=CalendarYear,MONTH(NovSun1+7)=11),NovSun1+7,""),IF(AND(YEAR(NovSun1+14)=CalendarYear,MONTH(NovSun1+14)=11),NovSun1+14,""))</f>
        <v>42322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IF(DAY(NovSun1)=1,IF(AND(YEAR(NovSun1+8)=CalendarYear,MONTH(NovSun1+8)=11),NovSun1+8,""),IF(AND(YEAR(NovSun1+15)=CalendarYear,MONTH(NovSun1+15)=11),NovSun1+15,""))</f>
        <v>42323</v>
      </c>
      <c r="C9" s="19">
        <f>IF(DAY(NovSun1)=1,IF(AND(YEAR(NovSun1+9)=CalendarYear,MONTH(NovSun1+9)=11),NovSun1+9,""),IF(AND(YEAR(NovSun1+16)=CalendarYear,MONTH(NovSun1+16)=11),NovSun1+16,""))</f>
        <v>42324</v>
      </c>
      <c r="D9" s="19">
        <f>IF(DAY(NovSun1)=1,IF(AND(YEAR(NovSun1+10)=CalendarYear,MONTH(NovSun1+10)=11),NovSun1+10,""),IF(AND(YEAR(NovSun1+17)=CalendarYear,MONTH(NovSun1+17)=11),NovSun1+17,""))</f>
        <v>42325</v>
      </c>
      <c r="E9" s="19">
        <f>IF(DAY(NovSun1)=1,IF(AND(YEAR(NovSun1+11)=CalendarYear,MONTH(NovSun1+11)=11),NovSun1+11,""),IF(AND(YEAR(NovSun1+18)=CalendarYear,MONTH(NovSun1+18)=11),NovSun1+18,""))</f>
        <v>42326</v>
      </c>
      <c r="F9" s="19">
        <f>IF(DAY(NovSun1)=1,IF(AND(YEAR(NovSun1+12)=CalendarYear,MONTH(NovSun1+12)=11),NovSun1+12,""),IF(AND(YEAR(NovSun1+19)=CalendarYear,MONTH(NovSun1+19)=11),NovSun1+19,""))</f>
        <v>42327</v>
      </c>
      <c r="G9" s="19">
        <f>IF(DAY(NovSun1)=1,IF(AND(YEAR(NovSun1+13)=CalendarYear,MONTH(NovSun1+13)=11),NovSun1+13,""),IF(AND(YEAR(NovSun1+20)=CalendarYear,MONTH(NovSun1+20)=11),NovSun1+20,""))</f>
        <v>42328</v>
      </c>
      <c r="H9" s="19">
        <f>IF(DAY(NovSun1)=1,IF(AND(YEAR(NovSun1+14)=CalendarYear,MONTH(NovSun1+14)=11),NovSun1+14,""),IF(AND(YEAR(NovSun1+21)=CalendarYear,MONTH(NovSun1+21)=11),NovSun1+21,""))</f>
        <v>42329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IF(DAY(NovSun1)=1,IF(AND(YEAR(NovSun1+15)=CalendarYear,MONTH(NovSun1+15)=11),NovSun1+15,""),IF(AND(YEAR(NovSun1+22)=CalendarYear,MONTH(NovSun1+22)=11),NovSun1+22,""))</f>
        <v>42330</v>
      </c>
      <c r="C11" s="20">
        <f>IF(DAY(NovSun1)=1,IF(AND(YEAR(NovSun1+16)=CalendarYear,MONTH(NovSun1+16)=11),NovSun1+16,""),IF(AND(YEAR(NovSun1+23)=CalendarYear,MONTH(NovSun1+23)=11),NovSun1+23,""))</f>
        <v>42331</v>
      </c>
      <c r="D11" s="20">
        <f>IF(DAY(NovSun1)=1,IF(AND(YEAR(NovSun1+17)=CalendarYear,MONTH(NovSun1+17)=11),NovSun1+17,""),IF(AND(YEAR(NovSun1+24)=CalendarYear,MONTH(NovSun1+24)=11),NovSun1+24,""))</f>
        <v>42332</v>
      </c>
      <c r="E11" s="20">
        <f>IF(DAY(NovSun1)=1,IF(AND(YEAR(NovSun1+18)=CalendarYear,MONTH(NovSun1+18)=11),NovSun1+18,""),IF(AND(YEAR(NovSun1+25)=CalendarYear,MONTH(NovSun1+25)=11),NovSun1+25,""))</f>
        <v>42333</v>
      </c>
      <c r="F11" s="20">
        <f>IF(DAY(NovSun1)=1,IF(AND(YEAR(NovSun1+19)=CalendarYear,MONTH(NovSun1+19)=11),NovSun1+19,""),IF(AND(YEAR(NovSun1+26)=CalendarYear,MONTH(NovSun1+26)=11),NovSun1+26,""))</f>
        <v>42334</v>
      </c>
      <c r="G11" s="20">
        <f>IF(DAY(NovSun1)=1,IF(AND(YEAR(NovSun1+20)=CalendarYear,MONTH(NovSun1+20)=11),NovSun1+20,""),IF(AND(YEAR(NovSun1+27)=CalendarYear,MONTH(NovSun1+27)=11),NovSun1+27,""))</f>
        <v>42335</v>
      </c>
      <c r="H11" s="20">
        <f>IF(DAY(NovSun1)=1,IF(AND(YEAR(NovSun1+21)=CalendarYear,MONTH(NovSun1+21)=11),NovSun1+21,""),IF(AND(YEAR(NovSun1+28)=CalendarYear,MONTH(NovSun1+28)=11),NovSun1+28,""))</f>
        <v>42336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>
        <f>IF(DAY(NovSun1)=1,IF(AND(YEAR(NovSun1+22)=CalendarYear,MONTH(NovSun1+22)=11),NovSun1+22,""),IF(AND(YEAR(NovSun1+29)=CalendarYear,MONTH(NovSun1+29)=11),NovSun1+29,""))</f>
        <v>42337</v>
      </c>
      <c r="C13" s="19">
        <f>IF(DAY(NovSun1)=1,IF(AND(YEAR(NovSun1+23)=CalendarYear,MONTH(NovSun1+23)=11),NovSun1+23,""),IF(AND(YEAR(NovSun1+30)=CalendarYear,MONTH(NovSun1+30)=11),NovSun1+30,""))</f>
        <v>42338</v>
      </c>
      <c r="D13" s="19" t="str">
        <f>IF(DAY(NovSun1)=1,IF(AND(YEAR(NovSun1+24)=CalendarYear,MONTH(NovSun1+24)=11),NovSun1+24,""),IF(AND(YEAR(NovSun1+31)=CalendarYear,MONTH(NovSun1+31)=11),NovSun1+31,""))</f>
        <v/>
      </c>
      <c r="E13" s="19" t="str">
        <f>IF(DAY(NovSun1)=1,IF(AND(YEAR(NovSun1+25)=CalendarYear,MONTH(NovSun1+25)=11),NovSun1+25,""),IF(AND(YEAR(NovSun1+32)=CalendarYear,MONTH(NovSun1+32)=11),NovSun1+32,""))</f>
        <v/>
      </c>
      <c r="F13" s="19" t="str">
        <f>IF(DAY(NovSun1)=1,IF(AND(YEAR(NovSun1+26)=CalendarYear,MONTH(NovSun1+26)=11),NovSun1+26,""),IF(AND(YEAR(NovSun1+33)=CalendarYear,MONTH(NovSun1+33)=11),NovSun1+33,""))</f>
        <v/>
      </c>
      <c r="G13" s="19" t="str">
        <f>IF(DAY(NovSun1)=1,IF(AND(YEAR(NovSun1+27)=CalendarYear,MONTH(NovSun1+27)=11),NovSun1+27,""),IF(AND(YEAR(NovSun1+34)=CalendarYear,MONTH(NovSun1+34)=11),NovSun1+34,""))</f>
        <v/>
      </c>
      <c r="H13" s="19" t="str">
        <f>IF(DAY(NovSun1)=1,IF(AND(YEAR(NovSun1+28)=CalendarYear,MONTH(NovSun1+28)=11),NovSun1+28,""),IF(AND(YEAR(NovSun1+35)=CalendarYear,MONTH(NovSun1+35)=11),NovSun1+35,""))</f>
        <v/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 t="str">
        <f>IF(DAY(NovSun1)=1,IF(AND(YEAR(NovSun1+29)=CalendarYear,MONTH(NovSun1+29)=11),NovSun1+29,""),IF(AND(YEAR(NovSun1+36)=CalendarYear,MONTH(NovSun1+36)=11),NovSun1+36,""))</f>
        <v/>
      </c>
      <c r="C15" s="21" t="str">
        <f>IF(DAY(NovSun1)=1,IF(AND(YEAR(NovSun1+30)=CalendarYear,MONTH(NovSun1+30)=11),NovSun1+30,""),IF(AND(YEAR(NovSun1+37)=CalendarYear,MONTH(NovSun1+37)=11),NovSun1+37,""))</f>
        <v/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tabSelected="1" zoomScale="86" zoomScaleNormal="86" workbookViewId="0"/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</row>
    <row r="2" spans="1:18" ht="26.25" customHeight="1">
      <c r="A2"/>
    </row>
    <row r="3" spans="1:18" ht="57.75" customHeight="1">
      <c r="A3"/>
      <c r="B3" s="28" t="str">
        <f>UPPER(TEXT(DATE(CalendarYear,12,1),"mmmm yyyy"))</f>
        <v>DECEMBER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 t="str">
        <f>IF(DAY(DecSun1)=1,"",IF(AND(YEAR(DecSun1+1)=CalendarYear,MONTH(DecSun1+1)=12),DecSun1+1,""))</f>
        <v/>
      </c>
      <c r="C5" s="17" t="str">
        <f>IF(DAY(DecSun1)=1,"",IF(AND(YEAR(DecSun1+2)=CalendarYear,MONTH(DecSun1+2)=12),DecSun1+2,""))</f>
        <v/>
      </c>
      <c r="D5" s="17">
        <f>IF(DAY(DecSun1)=1,"",IF(AND(YEAR(DecSun1+3)=CalendarYear,MONTH(DecSun1+3)=12),DecSun1+3,""))</f>
        <v>42339</v>
      </c>
      <c r="E5" s="17">
        <f>IF(DAY(DecSun1)=1,"",IF(AND(YEAR(DecSun1+4)=CalendarYear,MONTH(DecSun1+4)=12),DecSun1+4,""))</f>
        <v>42340</v>
      </c>
      <c r="F5" s="17">
        <f>IF(DAY(DecSun1)=1,"",IF(AND(YEAR(DecSun1+5)=CalendarYear,MONTH(DecSun1+5)=12),DecSun1+5,""))</f>
        <v>42341</v>
      </c>
      <c r="G5" s="17">
        <f>IF(DAY(DecSun1)=1,"",IF(AND(YEAR(DecSun1+6)=CalendarYear,MONTH(DecSun1+6)=12),DecSun1+6,""))</f>
        <v>42342</v>
      </c>
      <c r="H5" s="17">
        <f>IF(DAY(DecSun1)=1,IF(AND(YEAR(DecSun1)=CalendarYear,MONTH(DecSun1)=12),DecSun1,""),IF(AND(YEAR(DecSun1+7)=CalendarYear,MONTH(DecSun1+7)=12),DecSun1+7,""))</f>
        <v>42343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IF(DAY(DecSun1)=1,IF(AND(YEAR(DecSun1+1)=CalendarYear,MONTH(DecSun1+1)=12),DecSun1+1,""),IF(AND(YEAR(DecSun1+8)=CalendarYear,MONTH(DecSun1+8)=12),DecSun1+8,""))</f>
        <v>42344</v>
      </c>
      <c r="C7" s="18">
        <f>IF(DAY(DecSun1)=1,IF(AND(YEAR(DecSun1+2)=CalendarYear,MONTH(DecSun1+2)=12),DecSun1+2,""),IF(AND(YEAR(DecSun1+9)=CalendarYear,MONTH(DecSun1+9)=12),DecSun1+9,""))</f>
        <v>42345</v>
      </c>
      <c r="D7" s="18">
        <f>IF(DAY(DecSun1)=1,IF(AND(YEAR(DecSun1+3)=CalendarYear,MONTH(DecSun1+3)=12),DecSun1+3,""),IF(AND(YEAR(DecSun1+10)=CalendarYear,MONTH(DecSun1+10)=12),DecSun1+10,""))</f>
        <v>42346</v>
      </c>
      <c r="E7" s="18">
        <f>IF(DAY(DecSun1)=1,IF(AND(YEAR(DecSun1+4)=CalendarYear,MONTH(DecSun1+4)=12),DecSun1+4,""),IF(AND(YEAR(DecSun1+11)=CalendarYear,MONTH(DecSun1+11)=12),DecSun1+11,""))</f>
        <v>42347</v>
      </c>
      <c r="F7" s="18">
        <f>IF(DAY(DecSun1)=1,IF(AND(YEAR(DecSun1+5)=CalendarYear,MONTH(DecSun1+5)=12),DecSun1+5,""),IF(AND(YEAR(DecSun1+12)=CalendarYear,MONTH(DecSun1+12)=12),DecSun1+12,""))</f>
        <v>42348</v>
      </c>
      <c r="G7" s="18">
        <f>IF(DAY(DecSun1)=1,IF(AND(YEAR(DecSun1+6)=CalendarYear,MONTH(DecSun1+6)=12),DecSun1+6,""),IF(AND(YEAR(DecSun1+13)=CalendarYear,MONTH(DecSun1+13)=12),DecSun1+13,""))</f>
        <v>42349</v>
      </c>
      <c r="H7" s="18">
        <f>IF(DAY(DecSun1)=1,IF(AND(YEAR(DecSun1+7)=CalendarYear,MONTH(DecSun1+7)=12),DecSun1+7,""),IF(AND(YEAR(DecSun1+14)=CalendarYear,MONTH(DecSun1+14)=12),DecSun1+14,""))</f>
        <v>42350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IF(DAY(DecSun1)=1,IF(AND(YEAR(DecSun1+8)=CalendarYear,MONTH(DecSun1+8)=12),DecSun1+8,""),IF(AND(YEAR(DecSun1+15)=CalendarYear,MONTH(DecSun1+15)=12),DecSun1+15,""))</f>
        <v>42351</v>
      </c>
      <c r="C9" s="19">
        <f>IF(DAY(DecSun1)=1,IF(AND(YEAR(DecSun1+9)=CalendarYear,MONTH(DecSun1+9)=12),DecSun1+9,""),IF(AND(YEAR(DecSun1+16)=CalendarYear,MONTH(DecSun1+16)=12),DecSun1+16,""))</f>
        <v>42352</v>
      </c>
      <c r="D9" s="19">
        <f>IF(DAY(DecSun1)=1,IF(AND(YEAR(DecSun1+10)=CalendarYear,MONTH(DecSun1+10)=12),DecSun1+10,""),IF(AND(YEAR(DecSun1+17)=CalendarYear,MONTH(DecSun1+17)=12),DecSun1+17,""))</f>
        <v>42353</v>
      </c>
      <c r="E9" s="19">
        <f>IF(DAY(DecSun1)=1,IF(AND(YEAR(DecSun1+11)=CalendarYear,MONTH(DecSun1+11)=12),DecSun1+11,""),IF(AND(YEAR(DecSun1+18)=CalendarYear,MONTH(DecSun1+18)=12),DecSun1+18,""))</f>
        <v>42354</v>
      </c>
      <c r="F9" s="19">
        <f>IF(DAY(DecSun1)=1,IF(AND(YEAR(DecSun1+12)=CalendarYear,MONTH(DecSun1+12)=12),DecSun1+12,""),IF(AND(YEAR(DecSun1+19)=CalendarYear,MONTH(DecSun1+19)=12),DecSun1+19,""))</f>
        <v>42355</v>
      </c>
      <c r="G9" s="19">
        <f>IF(DAY(DecSun1)=1,IF(AND(YEAR(DecSun1+13)=CalendarYear,MONTH(DecSun1+13)=12),DecSun1+13,""),IF(AND(YEAR(DecSun1+20)=CalendarYear,MONTH(DecSun1+20)=12),DecSun1+20,""))</f>
        <v>42356</v>
      </c>
      <c r="H9" s="19">
        <f>IF(DAY(DecSun1)=1,IF(AND(YEAR(DecSun1+14)=CalendarYear,MONTH(DecSun1+14)=12),DecSun1+14,""),IF(AND(YEAR(DecSun1+21)=CalendarYear,MONTH(DecSun1+21)=12),DecSun1+21,""))</f>
        <v>42357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IF(DAY(DecSun1)=1,IF(AND(YEAR(DecSun1+15)=CalendarYear,MONTH(DecSun1+15)=12),DecSun1+15,""),IF(AND(YEAR(DecSun1+22)=CalendarYear,MONTH(DecSun1+22)=12),DecSun1+22,""))</f>
        <v>42358</v>
      </c>
      <c r="C11" s="20">
        <f>IF(DAY(DecSun1)=1,IF(AND(YEAR(DecSun1+16)=CalendarYear,MONTH(DecSun1+16)=12),DecSun1+16,""),IF(AND(YEAR(DecSun1+23)=CalendarYear,MONTH(DecSun1+23)=12),DecSun1+23,""))</f>
        <v>42359</v>
      </c>
      <c r="D11" s="20">
        <f>IF(DAY(DecSun1)=1,IF(AND(YEAR(DecSun1+17)=CalendarYear,MONTH(DecSun1+17)=12),DecSun1+17,""),IF(AND(YEAR(DecSun1+24)=CalendarYear,MONTH(DecSun1+24)=12),DecSun1+24,""))</f>
        <v>42360</v>
      </c>
      <c r="E11" s="20">
        <f>IF(DAY(DecSun1)=1,IF(AND(YEAR(DecSun1+18)=CalendarYear,MONTH(DecSun1+18)=12),DecSun1+18,""),IF(AND(YEAR(DecSun1+25)=CalendarYear,MONTH(DecSun1+25)=12),DecSun1+25,""))</f>
        <v>42361</v>
      </c>
      <c r="F11" s="20">
        <f>IF(DAY(DecSun1)=1,IF(AND(YEAR(DecSun1+19)=CalendarYear,MONTH(DecSun1+19)=12),DecSun1+19,""),IF(AND(YEAR(DecSun1+26)=CalendarYear,MONTH(DecSun1+26)=12),DecSun1+26,""))</f>
        <v>42362</v>
      </c>
      <c r="G11" s="20">
        <f>IF(DAY(DecSun1)=1,IF(AND(YEAR(DecSun1+20)=CalendarYear,MONTH(DecSun1+20)=12),DecSun1+20,""),IF(AND(YEAR(DecSun1+27)=CalendarYear,MONTH(DecSun1+27)=12),DecSun1+27,""))</f>
        <v>42363</v>
      </c>
      <c r="H11" s="20">
        <f>IF(DAY(DecSun1)=1,IF(AND(YEAR(DecSun1+21)=CalendarYear,MONTH(DecSun1+21)=12),DecSun1+21,""),IF(AND(YEAR(DecSun1+28)=CalendarYear,MONTH(DecSun1+28)=12),DecSun1+28,""))</f>
        <v>42364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>
        <f>IF(DAY(DecSun1)=1,IF(AND(YEAR(DecSun1+22)=CalendarYear,MONTH(DecSun1+22)=12),DecSun1+22,""),IF(AND(YEAR(DecSun1+29)=CalendarYear,MONTH(DecSun1+29)=12),DecSun1+29,""))</f>
        <v>42365</v>
      </c>
      <c r="C13" s="19">
        <f>IF(DAY(DecSun1)=1,IF(AND(YEAR(DecSun1+23)=CalendarYear,MONTH(DecSun1+23)=12),DecSun1+23,""),IF(AND(YEAR(DecSun1+30)=CalendarYear,MONTH(DecSun1+30)=12),DecSun1+30,""))</f>
        <v>42366</v>
      </c>
      <c r="D13" s="19">
        <f>IF(DAY(DecSun1)=1,IF(AND(YEAR(DecSun1+24)=CalendarYear,MONTH(DecSun1+24)=12),DecSun1+24,""),IF(AND(YEAR(DecSun1+31)=CalendarYear,MONTH(DecSun1+31)=12),DecSun1+31,""))</f>
        <v>42367</v>
      </c>
      <c r="E13" s="19">
        <f>IF(DAY(DecSun1)=1,IF(AND(YEAR(DecSun1+25)=CalendarYear,MONTH(DecSun1+25)=12),DecSun1+25,""),IF(AND(YEAR(DecSun1+32)=CalendarYear,MONTH(DecSun1+32)=12),DecSun1+32,""))</f>
        <v>42368</v>
      </c>
      <c r="F13" s="19">
        <f>IF(DAY(DecSun1)=1,IF(AND(YEAR(DecSun1+26)=CalendarYear,MONTH(DecSun1+26)=12),DecSun1+26,""),IF(AND(YEAR(DecSun1+33)=CalendarYear,MONTH(DecSun1+33)=12),DecSun1+33,""))</f>
        <v>42369</v>
      </c>
      <c r="G13" s="19" t="str">
        <f>IF(DAY(DecSun1)=1,IF(AND(YEAR(DecSun1+27)=CalendarYear,MONTH(DecSun1+27)=12),DecSun1+27,""),IF(AND(YEAR(DecSun1+34)=CalendarYear,MONTH(DecSun1+34)=12),DecSun1+34,""))</f>
        <v/>
      </c>
      <c r="H13" s="19" t="str">
        <f>IF(DAY(DecSun1)=1,IF(AND(YEAR(DecSun1+28)=CalendarYear,MONTH(DecSun1+28)=12),DecSun1+28,""),IF(AND(YEAR(DecSun1+35)=CalendarYear,MONTH(DecSun1+35)=12),DecSun1+35,""))</f>
        <v/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 t="str">
        <f>IF(DAY(DecSun1)=1,IF(AND(YEAR(DecSun1+29)=CalendarYear,MONTH(DecSun1+29)=12),DecSun1+29,""),IF(AND(YEAR(DecSun1+36)=CalendarYear,MONTH(DecSun1+36)=12),DecSun1+36,""))</f>
        <v/>
      </c>
      <c r="C15" s="21" t="str">
        <f>IF(DAY(DecSun1)=1,IF(AND(YEAR(DecSun1+30)=CalendarYear,MONTH(DecSun1+30)=12),DecSun1+30,""),IF(AND(YEAR(DecSun1+37)=CalendarYear,MONTH(DecSun1+37)=12),DecSun1+37,""))</f>
        <v/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22.5" customHeight="1"/>
    <row r="19" spans="3:5" ht="21" customHeight="1">
      <c r="C19" s="6"/>
      <c r="D19" s="5"/>
      <c r="E19" s="4"/>
    </row>
    <row r="20" spans="3:5" ht="19.5" customHeight="1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topLeftCell="A2" zoomScale="86" zoomScaleNormal="86" workbookViewId="0">
      <selection activeCell="D16" sqref="D16:H16"/>
    </sheetView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</row>
    <row r="2" spans="1:18" ht="26.25" customHeight="1">
      <c r="A2"/>
    </row>
    <row r="3" spans="1:18" ht="57.75" customHeight="1">
      <c r="A3"/>
      <c r="B3" s="28" t="str">
        <f>UPPER(TEXT(DATE(CalendarYear,2,1),"mmmm yyyy"))</f>
        <v>FEBRUARY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>
        <f>IF(DAY(FebSun1)=1,"",IF(AND(YEAR(FebSun1+1)=CalendarYear,MONTH(FebSun1+1)=2),FebSun1+1,""))</f>
        <v>42036</v>
      </c>
      <c r="C5" s="17">
        <f>IF(DAY(FebSun1)=1,"",IF(AND(YEAR(FebSun1+2)=CalendarYear,MONTH(FebSun1+2)=2),FebSun1+2,""))</f>
        <v>42037</v>
      </c>
      <c r="D5" s="17">
        <f>IF(DAY(FebSun1)=1,"",IF(AND(YEAR(FebSun1+3)=CalendarYear,MONTH(FebSun1+3)=2),FebSun1+3,""))</f>
        <v>42038</v>
      </c>
      <c r="E5" s="17">
        <f>IF(DAY(FebSun1)=1,"",IF(AND(YEAR(FebSun1+4)=CalendarYear,MONTH(FebSun1+4)=2),FebSun1+4,""))</f>
        <v>42039</v>
      </c>
      <c r="F5" s="17">
        <f>IF(DAY(FebSun1)=1,"",IF(AND(YEAR(FebSun1+5)=CalendarYear,MONTH(FebSun1+5)=2),FebSun1+5,""))</f>
        <v>42040</v>
      </c>
      <c r="G5" s="17">
        <f>IF(DAY(FebSun1)=1,"",IF(AND(YEAR(FebSun1+6)=CalendarYear,MONTH(FebSun1+6)=2),FebSun1+6,""))</f>
        <v>42041</v>
      </c>
      <c r="H5" s="17">
        <f>IF(DAY(FebSun1)=1,IF(AND(YEAR(FebSun1)=CalendarYear,MONTH(FebSun1)=2),FebSun1,""),IF(AND(YEAR(FebSun1+7)=CalendarYear,MONTH(FebSun1+7)=2),FebSun1+7,""))</f>
        <v>42042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IF(DAY(FebSun1)=1,IF(AND(YEAR(FebSun1+1)=CalendarYear,MONTH(FebSun1+1)=2),FebSun1+1,""),IF(AND(YEAR(FebSun1+8)=CalendarYear,MONTH(FebSun1+8)=2),FebSun1+8,""))</f>
        <v>42043</v>
      </c>
      <c r="C7" s="18">
        <f>IF(DAY(FebSun1)=1,IF(AND(YEAR(FebSun1+2)=CalendarYear,MONTH(FebSun1+2)=2),FebSun1+2,""),IF(AND(YEAR(FebSun1+9)=CalendarYear,MONTH(FebSun1+9)=2),FebSun1+9,""))</f>
        <v>42044</v>
      </c>
      <c r="D7" s="18">
        <f>IF(DAY(FebSun1)=1,IF(AND(YEAR(FebSun1+3)=CalendarYear,MONTH(FebSun1+3)=2),FebSun1+3,""),IF(AND(YEAR(FebSun1+10)=CalendarYear,MONTH(FebSun1+10)=2),FebSun1+10,""))</f>
        <v>42045</v>
      </c>
      <c r="E7" s="18">
        <f>IF(DAY(FebSun1)=1,IF(AND(YEAR(FebSun1+4)=CalendarYear,MONTH(FebSun1+4)=2),FebSun1+4,""),IF(AND(YEAR(FebSun1+11)=CalendarYear,MONTH(FebSun1+11)=2),FebSun1+11,""))</f>
        <v>42046</v>
      </c>
      <c r="F7" s="18">
        <f>IF(DAY(FebSun1)=1,IF(AND(YEAR(FebSun1+5)=CalendarYear,MONTH(FebSun1+5)=2),FebSun1+5,""),IF(AND(YEAR(FebSun1+12)=CalendarYear,MONTH(FebSun1+12)=2),FebSun1+12,""))</f>
        <v>42047</v>
      </c>
      <c r="G7" s="18">
        <f>IF(DAY(FebSun1)=1,IF(AND(YEAR(FebSun1+6)=CalendarYear,MONTH(FebSun1+6)=2),FebSun1+6,""),IF(AND(YEAR(FebSun1+13)=CalendarYear,MONTH(FebSun1+13)=2),FebSun1+13,""))</f>
        <v>42048</v>
      </c>
      <c r="H7" s="18">
        <f>IF(DAY(FebSun1)=1,IF(AND(YEAR(FebSun1+7)=CalendarYear,MONTH(FebSun1+7)=2),FebSun1+7,""),IF(AND(YEAR(FebSun1+14)=CalendarYear,MONTH(FebSun1+14)=2),FebSun1+14,""))</f>
        <v>42049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IF(DAY(FebSun1)=1,IF(AND(YEAR(FebSun1+8)=CalendarYear,MONTH(FebSun1+8)=2),FebSun1+8,""),IF(AND(YEAR(FebSun1+15)=CalendarYear,MONTH(FebSun1+15)=2),FebSun1+15,""))</f>
        <v>42050</v>
      </c>
      <c r="C9" s="19">
        <f>IF(DAY(FebSun1)=1,IF(AND(YEAR(FebSun1+9)=CalendarYear,MONTH(FebSun1+9)=2),FebSun1+9,""),IF(AND(YEAR(FebSun1+16)=CalendarYear,MONTH(FebSun1+16)=2),FebSun1+16,""))</f>
        <v>42051</v>
      </c>
      <c r="D9" s="19">
        <f>IF(DAY(FebSun1)=1,IF(AND(YEAR(FebSun1+10)=CalendarYear,MONTH(FebSun1+10)=2),FebSun1+10,""),IF(AND(YEAR(FebSun1+17)=CalendarYear,MONTH(FebSun1+17)=2),FebSun1+17,""))</f>
        <v>42052</v>
      </c>
      <c r="E9" s="19">
        <f>IF(DAY(FebSun1)=1,IF(AND(YEAR(FebSun1+11)=CalendarYear,MONTH(FebSun1+11)=2),FebSun1+11,""),IF(AND(YEAR(FebSun1+18)=CalendarYear,MONTH(FebSun1+18)=2),FebSun1+18,""))</f>
        <v>42053</v>
      </c>
      <c r="F9" s="19">
        <f>IF(DAY(FebSun1)=1,IF(AND(YEAR(FebSun1+12)=CalendarYear,MONTH(FebSun1+12)=2),FebSun1+12,""),IF(AND(YEAR(FebSun1+19)=CalendarYear,MONTH(FebSun1+19)=2),FebSun1+19,""))</f>
        <v>42054</v>
      </c>
      <c r="G9" s="19">
        <f>IF(DAY(FebSun1)=1,IF(AND(YEAR(FebSun1+13)=CalendarYear,MONTH(FebSun1+13)=2),FebSun1+13,""),IF(AND(YEAR(FebSun1+20)=CalendarYear,MONTH(FebSun1+20)=2),FebSun1+20,""))</f>
        <v>42055</v>
      </c>
      <c r="H9" s="19">
        <f>IF(DAY(FebSun1)=1,IF(AND(YEAR(FebSun1+14)=CalendarYear,MONTH(FebSun1+14)=2),FebSun1+14,""),IF(AND(YEAR(FebSun1+21)=CalendarYear,MONTH(FebSun1+21)=2),FebSun1+21,""))</f>
        <v>42056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IF(DAY(FebSun1)=1,IF(AND(YEAR(FebSun1+15)=CalendarYear,MONTH(FebSun1+15)=2),FebSun1+15,""),IF(AND(YEAR(FebSun1+22)=CalendarYear,MONTH(FebSun1+22)=2),FebSun1+22,""))</f>
        <v>42057</v>
      </c>
      <c r="C11" s="20">
        <f>IF(DAY(FebSun1)=1,IF(AND(YEAR(FebSun1+16)=CalendarYear,MONTH(FebSun1+16)=2),FebSun1+16,""),IF(AND(YEAR(FebSun1+23)=CalendarYear,MONTH(FebSun1+23)=2),FebSun1+23,""))</f>
        <v>42058</v>
      </c>
      <c r="D11" s="20">
        <f>IF(DAY(FebSun1)=1,IF(AND(YEAR(FebSun1+17)=CalendarYear,MONTH(FebSun1+17)=2),FebSun1+17,""),IF(AND(YEAR(FebSun1+24)=CalendarYear,MONTH(FebSun1+24)=2),FebSun1+24,""))</f>
        <v>42059</v>
      </c>
      <c r="E11" s="20">
        <f>IF(DAY(FebSun1)=1,IF(AND(YEAR(FebSun1+18)=CalendarYear,MONTH(FebSun1+18)=2),FebSun1+18,""),IF(AND(YEAR(FebSun1+25)=CalendarYear,MONTH(FebSun1+25)=2),FebSun1+25,""))</f>
        <v>42060</v>
      </c>
      <c r="F11" s="20">
        <f>IF(DAY(FebSun1)=1,IF(AND(YEAR(FebSun1+19)=CalendarYear,MONTH(FebSun1+19)=2),FebSun1+19,""),IF(AND(YEAR(FebSun1+26)=CalendarYear,MONTH(FebSun1+26)=2),FebSun1+26,""))</f>
        <v>42061</v>
      </c>
      <c r="G11" s="20">
        <f>IF(DAY(FebSun1)=1,IF(AND(YEAR(FebSun1+20)=CalendarYear,MONTH(FebSun1+20)=2),FebSun1+20,""),IF(AND(YEAR(FebSun1+27)=CalendarYear,MONTH(FebSun1+27)=2),FebSun1+27,""))</f>
        <v>42062</v>
      </c>
      <c r="H11" s="20">
        <f>IF(DAY(FebSun1)=1,IF(AND(YEAR(FebSun1+21)=CalendarYear,MONTH(FebSun1+21)=2),FebSun1+21,""),IF(AND(YEAR(FebSun1+28)=CalendarYear,MONTH(FebSun1+28)=2),FebSun1+28,""))</f>
        <v>42063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 t="str">
        <f>IF(DAY(FebSun1)=1,IF(AND(YEAR(FebSun1+22)=CalendarYear,MONTH(FebSun1+22)=2),FebSun1+22,""),IF(AND(YEAR(FebSun1+29)=CalendarYear,MONTH(FebSun1+29)=2),FebSun1+29,""))</f>
        <v/>
      </c>
      <c r="C13" s="19" t="str">
        <f>IF(DAY(FebSun1)=1,IF(AND(YEAR(FebSun1+23)=CalendarYear,MONTH(FebSun1+23)=2),FebSun1+23,""),IF(AND(YEAR(FebSun1+30)=CalendarYear,MONTH(FebSun1+30)=2),FebSun1+30,""))</f>
        <v/>
      </c>
      <c r="D13" s="19" t="str">
        <f>IF(DAY(FebSun1)=1,IF(AND(YEAR(FebSun1+24)=CalendarYear,MONTH(FebSun1+24)=2),FebSun1+24,""),IF(AND(YEAR(FebSun1+31)=CalendarYear,MONTH(FebSun1+31)=2),FebSun1+31,""))</f>
        <v/>
      </c>
      <c r="E13" s="19" t="str">
        <f>IF(DAY(FebSun1)=1,IF(AND(YEAR(FebSun1+25)=CalendarYear,MONTH(FebSun1+25)=2),FebSun1+25,""),IF(AND(YEAR(FebSun1+32)=CalendarYear,MONTH(FebSun1+32)=2),FebSun1+32,""))</f>
        <v/>
      </c>
      <c r="F13" s="19" t="str">
        <f>IF(DAY(FebSun1)=1,IF(AND(YEAR(FebSun1+26)=CalendarYear,MONTH(FebSun1+26)=2),FebSun1+26,""),IF(AND(YEAR(FebSun1+33)=CalendarYear,MONTH(FebSun1+33)=2),FebSun1+33,""))</f>
        <v/>
      </c>
      <c r="G13" s="19" t="str">
        <f>IF(DAY(FebSun1)=1,IF(AND(YEAR(FebSun1+27)=CalendarYear,MONTH(FebSun1+27)=2),FebSun1+27,""),IF(AND(YEAR(FebSun1+34)=CalendarYear,MONTH(FebSun1+34)=2),FebSun1+34,""))</f>
        <v/>
      </c>
      <c r="H13" s="19" t="str">
        <f>IF(DAY(FebSun1)=1,IF(AND(YEAR(FebSun1+28)=CalendarYear,MONTH(FebSun1+28)=2),FebSun1+28,""),IF(AND(YEAR(FebSun1+35)=CalendarYear,MONTH(FebSun1+35)=2),FebSun1+35,""))</f>
        <v/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 t="str">
        <f>IF(DAY(FebSun1)=1,IF(AND(YEAR(FebSun1+29)=CalendarYear,MONTH(FebSun1+29)=2),FebSun1+29,""),IF(AND(YEAR(FebSun1+36)=CalendarYear,MONTH(FebSun1+36)=2),FebSun1+36,""))</f>
        <v/>
      </c>
      <c r="C15" s="21" t="str">
        <f>IF(DAY(FebSun1)=1,IF(AND(YEAR(FebSun1+30)=CalendarYear,MONTH(FebSun1+30)=2),FebSun1+30,""),IF(AND(YEAR(FebSun1+37)=CalendarYear,MONTH(FebSun1+37)=2),FebSun1+37,""))</f>
        <v/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topLeftCell="A3" zoomScale="86" zoomScaleNormal="86" workbookViewId="0"/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</row>
    <row r="2" spans="1:18" ht="26.25" customHeight="1">
      <c r="A2"/>
    </row>
    <row r="3" spans="1:18" ht="57.75" customHeight="1">
      <c r="A3"/>
      <c r="B3" s="28" t="str">
        <f>UPPER(TEXT(DATE(CalendarYear,3,1),"mmmm yyyy"))</f>
        <v>MARCH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>
        <f>IF(DAY(MarSun1)=1,"",IF(AND(YEAR(MarSun1+1)=CalendarYear,MONTH(MarSun1+1)=3),MarSun1+1,""))</f>
        <v>42064</v>
      </c>
      <c r="C5" s="17">
        <f>IF(DAY(MarSun1)=1,"",IF(AND(YEAR(MarSun1+2)=CalendarYear,MONTH(MarSun1+2)=3),MarSun1+2,""))</f>
        <v>42065</v>
      </c>
      <c r="D5" s="17">
        <f>IF(DAY(MarSun1)=1,"",IF(AND(YEAR(MarSun1+3)=CalendarYear,MONTH(MarSun1+3)=3),MarSun1+3,""))</f>
        <v>42066</v>
      </c>
      <c r="E5" s="17">
        <f>IF(DAY(MarSun1)=1,"",IF(AND(YEAR(MarSun1+4)=CalendarYear,MONTH(MarSun1+4)=3),MarSun1+4,""))</f>
        <v>42067</v>
      </c>
      <c r="F5" s="17">
        <f>IF(DAY(MarSun1)=1,"",IF(AND(YEAR(MarSun1+5)=CalendarYear,MONTH(MarSun1+5)=3),MarSun1+5,""))</f>
        <v>42068</v>
      </c>
      <c r="G5" s="17">
        <f>IF(DAY(MarSun1)=1,"",IF(AND(YEAR(MarSun1+6)=CalendarYear,MONTH(MarSun1+6)=3),MarSun1+6,""))</f>
        <v>42069</v>
      </c>
      <c r="H5" s="17">
        <f>IF(DAY(MarSun1)=1,IF(AND(YEAR(MarSun1)=CalendarYear,MONTH(MarSun1)=3),MarSun1,""),IF(AND(YEAR(MarSun1+7)=CalendarYear,MONTH(MarSun1+7)=3),MarSun1+7,""))</f>
        <v>42070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IF(DAY(MarSun1)=1,IF(AND(YEAR(MarSun1+1)=CalendarYear,MONTH(MarSun1+1)=3),MarSun1+1,""),IF(AND(YEAR(MarSun1+8)=CalendarYear,MONTH(MarSun1+8)=3),MarSun1+8,""))</f>
        <v>42071</v>
      </c>
      <c r="C7" s="18">
        <f>IF(DAY(MarSun1)=1,IF(AND(YEAR(MarSun1+2)=CalendarYear,MONTH(MarSun1+2)=3),MarSun1+2,""),IF(AND(YEAR(MarSun1+9)=CalendarYear,MONTH(MarSun1+9)=3),MarSun1+9,""))</f>
        <v>42072</v>
      </c>
      <c r="D7" s="18">
        <f>IF(DAY(MarSun1)=1,IF(AND(YEAR(MarSun1+3)=CalendarYear,MONTH(MarSun1+3)=3),MarSun1+3,""),IF(AND(YEAR(MarSun1+10)=CalendarYear,MONTH(MarSun1+10)=3),MarSun1+10,""))</f>
        <v>42073</v>
      </c>
      <c r="E7" s="18">
        <f>IF(DAY(MarSun1)=1,IF(AND(YEAR(MarSun1+4)=CalendarYear,MONTH(MarSun1+4)=3),MarSun1+4,""),IF(AND(YEAR(MarSun1+11)=CalendarYear,MONTH(MarSun1+11)=3),MarSun1+11,""))</f>
        <v>42074</v>
      </c>
      <c r="F7" s="18">
        <f>IF(DAY(MarSun1)=1,IF(AND(YEAR(MarSun1+5)=CalendarYear,MONTH(MarSun1+5)=3),MarSun1+5,""),IF(AND(YEAR(MarSun1+12)=CalendarYear,MONTH(MarSun1+12)=3),MarSun1+12,""))</f>
        <v>42075</v>
      </c>
      <c r="G7" s="18">
        <f>IF(DAY(MarSun1)=1,IF(AND(YEAR(MarSun1+6)=CalendarYear,MONTH(MarSun1+6)=3),MarSun1+6,""),IF(AND(YEAR(MarSun1+13)=CalendarYear,MONTH(MarSun1+13)=3),MarSun1+13,""))</f>
        <v>42076</v>
      </c>
      <c r="H7" s="18">
        <f>IF(DAY(MarSun1)=1,IF(AND(YEAR(MarSun1+7)=CalendarYear,MONTH(MarSun1+7)=3),MarSun1+7,""),IF(AND(YEAR(MarSun1+14)=CalendarYear,MONTH(MarSun1+14)=3),MarSun1+14,""))</f>
        <v>42077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IF(DAY(MarSun1)=1,IF(AND(YEAR(MarSun1+8)=CalendarYear,MONTH(MarSun1+8)=3),MarSun1+8,""),IF(AND(YEAR(MarSun1+15)=CalendarYear,MONTH(MarSun1+15)=3),MarSun1+15,""))</f>
        <v>42078</v>
      </c>
      <c r="C9" s="19">
        <f>IF(DAY(MarSun1)=1,IF(AND(YEAR(MarSun1+9)=CalendarYear,MONTH(MarSun1+9)=3),MarSun1+9,""),IF(AND(YEAR(MarSun1+16)=CalendarYear,MONTH(MarSun1+16)=3),MarSun1+16,""))</f>
        <v>42079</v>
      </c>
      <c r="D9" s="19">
        <f>IF(DAY(MarSun1)=1,IF(AND(YEAR(MarSun1+10)=CalendarYear,MONTH(MarSun1+10)=3),MarSun1+10,""),IF(AND(YEAR(MarSun1+17)=CalendarYear,MONTH(MarSun1+17)=3),MarSun1+17,""))</f>
        <v>42080</v>
      </c>
      <c r="E9" s="19">
        <f>IF(DAY(MarSun1)=1,IF(AND(YEAR(MarSun1+11)=CalendarYear,MONTH(MarSun1+11)=3),MarSun1+11,""),IF(AND(YEAR(MarSun1+18)=CalendarYear,MONTH(MarSun1+18)=3),MarSun1+18,""))</f>
        <v>42081</v>
      </c>
      <c r="F9" s="19">
        <f>IF(DAY(MarSun1)=1,IF(AND(YEAR(MarSun1+12)=CalendarYear,MONTH(MarSun1+12)=3),MarSun1+12,""),IF(AND(YEAR(MarSun1+19)=CalendarYear,MONTH(MarSun1+19)=3),MarSun1+19,""))</f>
        <v>42082</v>
      </c>
      <c r="G9" s="19">
        <f>IF(DAY(MarSun1)=1,IF(AND(YEAR(MarSun1+13)=CalendarYear,MONTH(MarSun1+13)=3),MarSun1+13,""),IF(AND(YEAR(MarSun1+20)=CalendarYear,MONTH(MarSun1+20)=3),MarSun1+20,""))</f>
        <v>42083</v>
      </c>
      <c r="H9" s="19">
        <f>IF(DAY(MarSun1)=1,IF(AND(YEAR(MarSun1+14)=CalendarYear,MONTH(MarSun1+14)=3),MarSun1+14,""),IF(AND(YEAR(MarSun1+21)=CalendarYear,MONTH(MarSun1+21)=3),MarSun1+21,""))</f>
        <v>42084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IF(DAY(MarSun1)=1,IF(AND(YEAR(MarSun1+15)=CalendarYear,MONTH(MarSun1+15)=3),MarSun1+15,""),IF(AND(YEAR(MarSun1+22)=CalendarYear,MONTH(MarSun1+22)=3),MarSun1+22,""))</f>
        <v>42085</v>
      </c>
      <c r="C11" s="20">
        <f>IF(DAY(MarSun1)=1,IF(AND(YEAR(MarSun1+16)=CalendarYear,MONTH(MarSun1+16)=3),MarSun1+16,""),IF(AND(YEAR(MarSun1+23)=CalendarYear,MONTH(MarSun1+23)=3),MarSun1+23,""))</f>
        <v>42086</v>
      </c>
      <c r="D11" s="20">
        <f>IF(DAY(MarSun1)=1,IF(AND(YEAR(MarSun1+17)=CalendarYear,MONTH(MarSun1+17)=3),MarSun1+17,""),IF(AND(YEAR(MarSun1+24)=CalendarYear,MONTH(MarSun1+24)=3),MarSun1+24,""))</f>
        <v>42087</v>
      </c>
      <c r="E11" s="20">
        <f>IF(DAY(MarSun1)=1,IF(AND(YEAR(MarSun1+18)=CalendarYear,MONTH(MarSun1+18)=3),MarSun1+18,""),IF(AND(YEAR(MarSun1+25)=CalendarYear,MONTH(MarSun1+25)=3),MarSun1+25,""))</f>
        <v>42088</v>
      </c>
      <c r="F11" s="20">
        <f>IF(DAY(MarSun1)=1,IF(AND(YEAR(MarSun1+19)=CalendarYear,MONTH(MarSun1+19)=3),MarSun1+19,""),IF(AND(YEAR(MarSun1+26)=CalendarYear,MONTH(MarSun1+26)=3),MarSun1+26,""))</f>
        <v>42089</v>
      </c>
      <c r="G11" s="20">
        <f>IF(DAY(MarSun1)=1,IF(AND(YEAR(MarSun1+20)=CalendarYear,MONTH(MarSun1+20)=3),MarSun1+20,""),IF(AND(YEAR(MarSun1+27)=CalendarYear,MONTH(MarSun1+27)=3),MarSun1+27,""))</f>
        <v>42090</v>
      </c>
      <c r="H11" s="20">
        <f>IF(DAY(MarSun1)=1,IF(AND(YEAR(MarSun1+21)=CalendarYear,MONTH(MarSun1+21)=3),MarSun1+21,""),IF(AND(YEAR(MarSun1+28)=CalendarYear,MONTH(MarSun1+28)=3),MarSun1+28,""))</f>
        <v>42091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>
        <f>IF(DAY(MarSun1)=1,IF(AND(YEAR(MarSun1+22)=CalendarYear,MONTH(MarSun1+22)=3),MarSun1+22,""),IF(AND(YEAR(MarSun1+29)=CalendarYear,MONTH(MarSun1+29)=3),MarSun1+29,""))</f>
        <v>42092</v>
      </c>
      <c r="C13" s="19">
        <f>IF(DAY(MarSun1)=1,IF(AND(YEAR(MarSun1+23)=CalendarYear,MONTH(MarSun1+23)=3),MarSun1+23,""),IF(AND(YEAR(MarSun1+30)=CalendarYear,MONTH(MarSun1+30)=3),MarSun1+30,""))</f>
        <v>42093</v>
      </c>
      <c r="D13" s="19">
        <f>IF(DAY(MarSun1)=1,IF(AND(YEAR(MarSun1+24)=CalendarYear,MONTH(MarSun1+24)=3),MarSun1+24,""),IF(AND(YEAR(MarSun1+31)=CalendarYear,MONTH(MarSun1+31)=3),MarSun1+31,""))</f>
        <v>42094</v>
      </c>
      <c r="E13" s="19" t="str">
        <f>IF(DAY(MarSun1)=1,IF(AND(YEAR(MarSun1+25)=CalendarYear,MONTH(MarSun1+25)=3),MarSun1+25,""),IF(AND(YEAR(MarSun1+32)=CalendarYear,MONTH(MarSun1+32)=3),MarSun1+32,""))</f>
        <v/>
      </c>
      <c r="F13" s="19" t="str">
        <f>IF(DAY(MarSun1)=1,IF(AND(YEAR(MarSun1+26)=CalendarYear,MONTH(MarSun1+26)=3),MarSun1+26,""),IF(AND(YEAR(MarSun1+33)=CalendarYear,MONTH(MarSun1+33)=3),MarSun1+33,""))</f>
        <v/>
      </c>
      <c r="G13" s="19" t="str">
        <f>IF(DAY(MarSun1)=1,IF(AND(YEAR(MarSun1+27)=CalendarYear,MONTH(MarSun1+27)=3),MarSun1+27,""),IF(AND(YEAR(MarSun1+34)=CalendarYear,MONTH(MarSun1+34)=3),MarSun1+34,""))</f>
        <v/>
      </c>
      <c r="H13" s="19" t="str">
        <f>IF(DAY(MarSun1)=1,IF(AND(YEAR(MarSun1+28)=CalendarYear,MONTH(MarSun1+28)=3),MarSun1+28,""),IF(AND(YEAR(MarSun1+35)=CalendarYear,MONTH(MarSun1+35)=3),MarSun1+35,""))</f>
        <v/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 t="str">
        <f>IF(DAY(MarSun1)=1,IF(AND(YEAR(MarSun1+29)=CalendarYear,MONTH(MarSun1+29)=3),MarSun1+29,""),IF(AND(YEAR(MarSun1+36)=CalendarYear,MONTH(MarSun1+36)=3),MarSun1+36,""))</f>
        <v/>
      </c>
      <c r="C15" s="21" t="str">
        <f>IF(DAY(MarSun1)=1,IF(AND(YEAR(MarSun1+30)=CalendarYear,MONTH(MarSun1+30)=3),MarSun1+30,""),IF(AND(YEAR(MarSun1+37)=CalendarYear,MONTH(MarSun1+37)=3),MarSun1+37,""))</f>
        <v/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zoomScale="86" zoomScaleNormal="86" workbookViewId="0">
      <selection activeCell="K14" sqref="K14:K15"/>
    </sheetView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</row>
    <row r="2" spans="1:18" ht="26.25" customHeight="1">
      <c r="A2"/>
    </row>
    <row r="3" spans="1:18" ht="57.75" customHeight="1">
      <c r="A3"/>
      <c r="B3" s="28" t="str">
        <f>UPPER(TEXT(DATE(CalendarYear,4,1),"mmmm yyyy"))</f>
        <v>APRIL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 t="str">
        <f>IF(DAY(AprSun1)=1,"",IF(AND(YEAR(AprSun1+1)=CalendarYear,MONTH(AprSun1+1)=4),AprSun1+1,""))</f>
        <v/>
      </c>
      <c r="C5" s="17" t="str">
        <f>IF(DAY(AprSun1)=1,"",IF(AND(YEAR(AprSun1+2)=CalendarYear,MONTH(AprSun1+2)=4),AprSun1+2,""))</f>
        <v/>
      </c>
      <c r="D5" s="17" t="str">
        <f>IF(DAY(AprSun1)=1,"",IF(AND(YEAR(AprSun1+3)=CalendarYear,MONTH(AprSun1+3)=4),AprSun1+3,""))</f>
        <v/>
      </c>
      <c r="E5" s="17">
        <f>IF(DAY(AprSun1)=1,"",IF(AND(YEAR(AprSun1+4)=CalendarYear,MONTH(AprSun1+4)=4),AprSun1+4,""))</f>
        <v>42095</v>
      </c>
      <c r="F5" s="17">
        <f>IF(DAY(AprSun1)=1,"",IF(AND(YEAR(AprSun1+5)=CalendarYear,MONTH(AprSun1+5)=4),AprSun1+5,""))</f>
        <v>42096</v>
      </c>
      <c r="G5" s="17">
        <f>IF(DAY(AprSun1)=1,"",IF(AND(YEAR(AprSun1+6)=CalendarYear,MONTH(AprSun1+6)=4),AprSun1+6,""))</f>
        <v>42097</v>
      </c>
      <c r="H5" s="17">
        <f>IF(DAY(AprSun1)=1,IF(AND(YEAR(AprSun1)=CalendarYear,MONTH(AprSun1)=4),AprSun1,""),IF(AND(YEAR(AprSun1+7)=CalendarYear,MONTH(AprSun1+7)=4),AprSun1+7,""))</f>
        <v>42098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IF(DAY(AprSun1)=1,IF(AND(YEAR(AprSun1+1)=CalendarYear,MONTH(AprSun1+1)=4),AprSun1+1,""),IF(AND(YEAR(AprSun1+8)=CalendarYear,MONTH(AprSun1+8)=4),AprSun1+8,""))</f>
        <v>42099</v>
      </c>
      <c r="C7" s="18">
        <f>IF(DAY(AprSun1)=1,IF(AND(YEAR(AprSun1+2)=CalendarYear,MONTH(AprSun1+2)=4),AprSun1+2,""),IF(AND(YEAR(AprSun1+9)=CalendarYear,MONTH(AprSun1+9)=4),AprSun1+9,""))</f>
        <v>42100</v>
      </c>
      <c r="D7" s="18">
        <f>IF(DAY(AprSun1)=1,IF(AND(YEAR(AprSun1+3)=CalendarYear,MONTH(AprSun1+3)=4),AprSun1+3,""),IF(AND(YEAR(AprSun1+10)=CalendarYear,MONTH(AprSun1+10)=4),AprSun1+10,""))</f>
        <v>42101</v>
      </c>
      <c r="E7" s="18">
        <f>IF(DAY(AprSun1)=1,IF(AND(YEAR(AprSun1+4)=CalendarYear,MONTH(AprSun1+4)=4),AprSun1+4,""),IF(AND(YEAR(AprSun1+11)=CalendarYear,MONTH(AprSun1+11)=4),AprSun1+11,""))</f>
        <v>42102</v>
      </c>
      <c r="F7" s="18">
        <f>IF(DAY(AprSun1)=1,IF(AND(YEAR(AprSun1+5)=CalendarYear,MONTH(AprSun1+5)=4),AprSun1+5,""),IF(AND(YEAR(AprSun1+12)=CalendarYear,MONTH(AprSun1+12)=4),AprSun1+12,""))</f>
        <v>42103</v>
      </c>
      <c r="G7" s="18">
        <f>IF(DAY(AprSun1)=1,IF(AND(YEAR(AprSun1+6)=CalendarYear,MONTH(AprSun1+6)=4),AprSun1+6,""),IF(AND(YEAR(AprSun1+13)=CalendarYear,MONTH(AprSun1+13)=4),AprSun1+13,""))</f>
        <v>42104</v>
      </c>
      <c r="H7" s="18">
        <f>IF(DAY(AprSun1)=1,IF(AND(YEAR(AprSun1+7)=CalendarYear,MONTH(AprSun1+7)=4),AprSun1+7,""),IF(AND(YEAR(AprSun1+14)=CalendarYear,MONTH(AprSun1+14)=4),AprSun1+14,""))</f>
        <v>42105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IF(DAY(AprSun1)=1,IF(AND(YEAR(AprSun1+8)=CalendarYear,MONTH(AprSun1+8)=4),AprSun1+8,""),IF(AND(YEAR(AprSun1+15)=CalendarYear,MONTH(AprSun1+15)=4),AprSun1+15,""))</f>
        <v>42106</v>
      </c>
      <c r="C9" s="19">
        <f>IF(DAY(AprSun1)=1,IF(AND(YEAR(AprSun1+9)=CalendarYear,MONTH(AprSun1+9)=4),AprSun1+9,""),IF(AND(YEAR(AprSun1+16)=CalendarYear,MONTH(AprSun1+16)=4),AprSun1+16,""))</f>
        <v>42107</v>
      </c>
      <c r="D9" s="19">
        <f>IF(DAY(AprSun1)=1,IF(AND(YEAR(AprSun1+10)=CalendarYear,MONTH(AprSun1+10)=4),AprSun1+10,""),IF(AND(YEAR(AprSun1+17)=CalendarYear,MONTH(AprSun1+17)=4),AprSun1+17,""))</f>
        <v>42108</v>
      </c>
      <c r="E9" s="19">
        <f>IF(DAY(AprSun1)=1,IF(AND(YEAR(AprSun1+11)=CalendarYear,MONTH(AprSun1+11)=4),AprSun1+11,""),IF(AND(YEAR(AprSun1+18)=CalendarYear,MONTH(AprSun1+18)=4),AprSun1+18,""))</f>
        <v>42109</v>
      </c>
      <c r="F9" s="19">
        <f>IF(DAY(AprSun1)=1,IF(AND(YEAR(AprSun1+12)=CalendarYear,MONTH(AprSun1+12)=4),AprSun1+12,""),IF(AND(YEAR(AprSun1+19)=CalendarYear,MONTH(AprSun1+19)=4),AprSun1+19,""))</f>
        <v>42110</v>
      </c>
      <c r="G9" s="19">
        <f>IF(DAY(AprSun1)=1,IF(AND(YEAR(AprSun1+13)=CalendarYear,MONTH(AprSun1+13)=4),AprSun1+13,""),IF(AND(YEAR(AprSun1+20)=CalendarYear,MONTH(AprSun1+20)=4),AprSun1+20,""))</f>
        <v>42111</v>
      </c>
      <c r="H9" s="19">
        <f>IF(DAY(AprSun1)=1,IF(AND(YEAR(AprSun1+14)=CalendarYear,MONTH(AprSun1+14)=4),AprSun1+14,""),IF(AND(YEAR(AprSun1+21)=CalendarYear,MONTH(AprSun1+21)=4),AprSun1+21,""))</f>
        <v>42112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IF(DAY(AprSun1)=1,IF(AND(YEAR(AprSun1+15)=CalendarYear,MONTH(AprSun1+15)=4),AprSun1+15,""),IF(AND(YEAR(AprSun1+22)=CalendarYear,MONTH(AprSun1+22)=4),AprSun1+22,""))</f>
        <v>42113</v>
      </c>
      <c r="C11" s="20">
        <f>IF(DAY(AprSun1)=1,IF(AND(YEAR(AprSun1+16)=CalendarYear,MONTH(AprSun1+16)=4),AprSun1+16,""),IF(AND(YEAR(AprSun1+23)=CalendarYear,MONTH(AprSun1+23)=4),AprSun1+23,""))</f>
        <v>42114</v>
      </c>
      <c r="D11" s="20">
        <f>IF(DAY(AprSun1)=1,IF(AND(YEAR(AprSun1+17)=CalendarYear,MONTH(AprSun1+17)=4),AprSun1+17,""),IF(AND(YEAR(AprSun1+24)=CalendarYear,MONTH(AprSun1+24)=4),AprSun1+24,""))</f>
        <v>42115</v>
      </c>
      <c r="E11" s="20">
        <f>IF(DAY(AprSun1)=1,IF(AND(YEAR(AprSun1+18)=CalendarYear,MONTH(AprSun1+18)=4),AprSun1+18,""),IF(AND(YEAR(AprSun1+25)=CalendarYear,MONTH(AprSun1+25)=4),AprSun1+25,""))</f>
        <v>42116</v>
      </c>
      <c r="F11" s="20">
        <f>IF(DAY(AprSun1)=1,IF(AND(YEAR(AprSun1+19)=CalendarYear,MONTH(AprSun1+19)=4),AprSun1+19,""),IF(AND(YEAR(AprSun1+26)=CalendarYear,MONTH(AprSun1+26)=4),AprSun1+26,""))</f>
        <v>42117</v>
      </c>
      <c r="G11" s="20">
        <f>IF(DAY(AprSun1)=1,IF(AND(YEAR(AprSun1+20)=CalendarYear,MONTH(AprSun1+20)=4),AprSun1+20,""),IF(AND(YEAR(AprSun1+27)=CalendarYear,MONTH(AprSun1+27)=4),AprSun1+27,""))</f>
        <v>42118</v>
      </c>
      <c r="H11" s="20">
        <f>IF(DAY(AprSun1)=1,IF(AND(YEAR(AprSun1+21)=CalendarYear,MONTH(AprSun1+21)=4),AprSun1+21,""),IF(AND(YEAR(AprSun1+28)=CalendarYear,MONTH(AprSun1+28)=4),AprSun1+28,""))</f>
        <v>42119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>
        <f>IF(DAY(AprSun1)=1,IF(AND(YEAR(AprSun1+22)=CalendarYear,MONTH(AprSun1+22)=4),AprSun1+22,""),IF(AND(YEAR(AprSun1+29)=CalendarYear,MONTH(AprSun1+29)=4),AprSun1+29,""))</f>
        <v>42120</v>
      </c>
      <c r="C13" s="19">
        <f>IF(DAY(AprSun1)=1,IF(AND(YEAR(AprSun1+23)=CalendarYear,MONTH(AprSun1+23)=4),AprSun1+23,""),IF(AND(YEAR(AprSun1+30)=CalendarYear,MONTH(AprSun1+30)=4),AprSun1+30,""))</f>
        <v>42121</v>
      </c>
      <c r="D13" s="19">
        <f>IF(DAY(AprSun1)=1,IF(AND(YEAR(AprSun1+24)=CalendarYear,MONTH(AprSun1+24)=4),AprSun1+24,""),IF(AND(YEAR(AprSun1+31)=CalendarYear,MONTH(AprSun1+31)=4),AprSun1+31,""))</f>
        <v>42122</v>
      </c>
      <c r="E13" s="19">
        <f>IF(DAY(AprSun1)=1,IF(AND(YEAR(AprSun1+25)=CalendarYear,MONTH(AprSun1+25)=4),AprSun1+25,""),IF(AND(YEAR(AprSun1+32)=CalendarYear,MONTH(AprSun1+32)=4),AprSun1+32,""))</f>
        <v>42123</v>
      </c>
      <c r="F13" s="19">
        <f>IF(DAY(AprSun1)=1,IF(AND(YEAR(AprSun1+26)=CalendarYear,MONTH(AprSun1+26)=4),AprSun1+26,""),IF(AND(YEAR(AprSun1+33)=CalendarYear,MONTH(AprSun1+33)=4),AprSun1+33,""))</f>
        <v>42124</v>
      </c>
      <c r="G13" s="19" t="str">
        <f>IF(DAY(AprSun1)=1,IF(AND(YEAR(AprSun1+27)=CalendarYear,MONTH(AprSun1+27)=4),AprSun1+27,""),IF(AND(YEAR(AprSun1+34)=CalendarYear,MONTH(AprSun1+34)=4),AprSun1+34,""))</f>
        <v/>
      </c>
      <c r="H13" s="19" t="str">
        <f>IF(DAY(AprSun1)=1,IF(AND(YEAR(AprSun1+28)=CalendarYear,MONTH(AprSun1+28)=4),AprSun1+28,""),IF(AND(YEAR(AprSun1+35)=CalendarYear,MONTH(AprSun1+35)=4),AprSun1+35,""))</f>
        <v/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 t="str">
        <f>IF(DAY(AprSun1)=1,IF(AND(YEAR(AprSun1+29)=CalendarYear,MONTH(AprSun1+29)=4),AprSun1+29,""),IF(AND(YEAR(AprSun1+36)=CalendarYear,MONTH(AprSun1+36)=4),AprSun1+36,""))</f>
        <v/>
      </c>
      <c r="C15" s="21" t="str">
        <f>IF(DAY(AprSun1)=1,IF(AND(YEAR(AprSun1+30)=CalendarYear,MONTH(AprSun1+30)=4),AprSun1+30,""),IF(AND(YEAR(AprSun1+37)=CalendarYear,MONTH(AprSun1+37)=4),AprSun1+37,""))</f>
        <v/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zoomScale="86" zoomScaleNormal="86" workbookViewId="0"/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</row>
    <row r="2" spans="1:18" ht="26.25" customHeight="1">
      <c r="A2"/>
    </row>
    <row r="3" spans="1:18" ht="57.75" customHeight="1">
      <c r="A3"/>
      <c r="B3" s="28" t="str">
        <f>UPPER(TEXT(DATE(CalendarYear,5,1),"mmmm yyyy"))</f>
        <v>MAY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 t="str">
        <f>IF(DAY(MaySun1)=1,"",IF(AND(YEAR(MaySun1+1)=CalendarYear,MONTH(MaySun1+1)=5),MaySun1+1,""))</f>
        <v/>
      </c>
      <c r="C5" s="17" t="str">
        <f>IF(DAY(MaySun1)=1,"",IF(AND(YEAR(MaySun1+2)=CalendarYear,MONTH(MaySun1+2)=5),MaySun1+2,""))</f>
        <v/>
      </c>
      <c r="D5" s="17" t="str">
        <f>IF(DAY(MaySun1)=1,"",IF(AND(YEAR(MaySun1+3)=CalendarYear,MONTH(MaySun1+3)=5),MaySun1+3,""))</f>
        <v/>
      </c>
      <c r="E5" s="17" t="str">
        <f>IF(DAY(MaySun1)=1,"",IF(AND(YEAR(MaySun1+4)=CalendarYear,MONTH(MaySun1+4)=5),MaySun1+4,""))</f>
        <v/>
      </c>
      <c r="F5" s="17" t="str">
        <f>IF(DAY(MaySun1)=1,"",IF(AND(YEAR(MaySun1+5)=CalendarYear,MONTH(MaySun1+5)=5),MaySun1+5,""))</f>
        <v/>
      </c>
      <c r="G5" s="17">
        <f>IF(DAY(MaySun1)=1,"",IF(AND(YEAR(MaySun1+6)=CalendarYear,MONTH(MaySun1+6)=5),MaySun1+6,""))</f>
        <v>42125</v>
      </c>
      <c r="H5" s="17">
        <f>IF(DAY(MaySun1)=1,IF(AND(YEAR(MaySun1)=CalendarYear,MONTH(MaySun1)=5),MaySun1,""),IF(AND(YEAR(MaySun1+7)=CalendarYear,MONTH(MaySun1+7)=5),MaySun1+7,""))</f>
        <v>42126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IF(DAY(MaySun1)=1,IF(AND(YEAR(MaySun1+1)=CalendarYear,MONTH(MaySun1+1)=5),MaySun1+1,""),IF(AND(YEAR(MaySun1+8)=CalendarYear,MONTH(MaySun1+8)=5),MaySun1+8,""))</f>
        <v>42127</v>
      </c>
      <c r="C7" s="18">
        <f>IF(DAY(MaySun1)=1,IF(AND(YEAR(MaySun1+2)=CalendarYear,MONTH(MaySun1+2)=5),MaySun1+2,""),IF(AND(YEAR(MaySun1+9)=CalendarYear,MONTH(MaySun1+9)=5),MaySun1+9,""))</f>
        <v>42128</v>
      </c>
      <c r="D7" s="18">
        <f>IF(DAY(MaySun1)=1,IF(AND(YEAR(MaySun1+3)=CalendarYear,MONTH(MaySun1+3)=5),MaySun1+3,""),IF(AND(YEAR(MaySun1+10)=CalendarYear,MONTH(MaySun1+10)=5),MaySun1+10,""))</f>
        <v>42129</v>
      </c>
      <c r="E7" s="18">
        <f>IF(DAY(MaySun1)=1,IF(AND(YEAR(MaySun1+4)=CalendarYear,MONTH(MaySun1+4)=5),MaySun1+4,""),IF(AND(YEAR(MaySun1+11)=CalendarYear,MONTH(MaySun1+11)=5),MaySun1+11,""))</f>
        <v>42130</v>
      </c>
      <c r="F7" s="18">
        <f>IF(DAY(MaySun1)=1,IF(AND(YEAR(MaySun1+5)=CalendarYear,MONTH(MaySun1+5)=5),MaySun1+5,""),IF(AND(YEAR(MaySun1+12)=CalendarYear,MONTH(MaySun1+12)=5),MaySun1+12,""))</f>
        <v>42131</v>
      </c>
      <c r="G7" s="18">
        <f>IF(DAY(MaySun1)=1,IF(AND(YEAR(MaySun1+6)=CalendarYear,MONTH(MaySun1+6)=5),MaySun1+6,""),IF(AND(YEAR(MaySun1+13)=CalendarYear,MONTH(MaySun1+13)=5),MaySun1+13,""))</f>
        <v>42132</v>
      </c>
      <c r="H7" s="18">
        <f>IF(DAY(MaySun1)=1,IF(AND(YEAR(MaySun1+7)=CalendarYear,MONTH(MaySun1+7)=5),MaySun1+7,""),IF(AND(YEAR(MaySun1+14)=CalendarYear,MONTH(MaySun1+14)=5),MaySun1+14,""))</f>
        <v>42133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IF(DAY(MaySun1)=1,IF(AND(YEAR(MaySun1+8)=CalendarYear,MONTH(MaySun1+8)=5),MaySun1+8,""),IF(AND(YEAR(MaySun1+15)=CalendarYear,MONTH(MaySun1+15)=5),MaySun1+15,""))</f>
        <v>42134</v>
      </c>
      <c r="C9" s="19">
        <f>IF(DAY(MaySun1)=1,IF(AND(YEAR(MaySun1+9)=CalendarYear,MONTH(MaySun1+9)=5),MaySun1+9,""),IF(AND(YEAR(MaySun1+16)=CalendarYear,MONTH(MaySun1+16)=5),MaySun1+16,""))</f>
        <v>42135</v>
      </c>
      <c r="D9" s="19">
        <f>IF(DAY(MaySun1)=1,IF(AND(YEAR(MaySun1+10)=CalendarYear,MONTH(MaySun1+10)=5),MaySun1+10,""),IF(AND(YEAR(MaySun1+17)=CalendarYear,MONTH(MaySun1+17)=5),MaySun1+17,""))</f>
        <v>42136</v>
      </c>
      <c r="E9" s="19">
        <f>IF(DAY(MaySun1)=1,IF(AND(YEAR(MaySun1+11)=CalendarYear,MONTH(MaySun1+11)=5),MaySun1+11,""),IF(AND(YEAR(MaySun1+18)=CalendarYear,MONTH(MaySun1+18)=5),MaySun1+18,""))</f>
        <v>42137</v>
      </c>
      <c r="F9" s="19">
        <f>IF(DAY(MaySun1)=1,IF(AND(YEAR(MaySun1+12)=CalendarYear,MONTH(MaySun1+12)=5),MaySun1+12,""),IF(AND(YEAR(MaySun1+19)=CalendarYear,MONTH(MaySun1+19)=5),MaySun1+19,""))</f>
        <v>42138</v>
      </c>
      <c r="G9" s="19">
        <f>IF(DAY(MaySun1)=1,IF(AND(YEAR(MaySun1+13)=CalendarYear,MONTH(MaySun1+13)=5),MaySun1+13,""),IF(AND(YEAR(MaySun1+20)=CalendarYear,MONTH(MaySun1+20)=5),MaySun1+20,""))</f>
        <v>42139</v>
      </c>
      <c r="H9" s="19">
        <f>IF(DAY(MaySun1)=1,IF(AND(YEAR(MaySun1+14)=CalendarYear,MONTH(MaySun1+14)=5),MaySun1+14,""),IF(AND(YEAR(MaySun1+21)=CalendarYear,MONTH(MaySun1+21)=5),MaySun1+21,""))</f>
        <v>42140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IF(DAY(MaySun1)=1,IF(AND(YEAR(MaySun1+15)=CalendarYear,MONTH(MaySun1+15)=5),MaySun1+15,""),IF(AND(YEAR(MaySun1+22)=CalendarYear,MONTH(MaySun1+22)=5),MaySun1+22,""))</f>
        <v>42141</v>
      </c>
      <c r="C11" s="20">
        <f>IF(DAY(MaySun1)=1,IF(AND(YEAR(MaySun1+16)=CalendarYear,MONTH(MaySun1+16)=5),MaySun1+16,""),IF(AND(YEAR(MaySun1+23)=CalendarYear,MONTH(MaySun1+23)=5),MaySun1+23,""))</f>
        <v>42142</v>
      </c>
      <c r="D11" s="20">
        <f>IF(DAY(MaySun1)=1,IF(AND(YEAR(MaySun1+17)=CalendarYear,MONTH(MaySun1+17)=5),MaySun1+17,""),IF(AND(YEAR(MaySun1+24)=CalendarYear,MONTH(MaySun1+24)=5),MaySun1+24,""))</f>
        <v>42143</v>
      </c>
      <c r="E11" s="20">
        <f>IF(DAY(MaySun1)=1,IF(AND(YEAR(MaySun1+18)=CalendarYear,MONTH(MaySun1+18)=5),MaySun1+18,""),IF(AND(YEAR(MaySun1+25)=CalendarYear,MONTH(MaySun1+25)=5),MaySun1+25,""))</f>
        <v>42144</v>
      </c>
      <c r="F11" s="20">
        <f>IF(DAY(MaySun1)=1,IF(AND(YEAR(MaySun1+19)=CalendarYear,MONTH(MaySun1+19)=5),MaySun1+19,""),IF(AND(YEAR(MaySun1+26)=CalendarYear,MONTH(MaySun1+26)=5),MaySun1+26,""))</f>
        <v>42145</v>
      </c>
      <c r="G11" s="20">
        <f>IF(DAY(MaySun1)=1,IF(AND(YEAR(MaySun1+20)=CalendarYear,MONTH(MaySun1+20)=5),MaySun1+20,""),IF(AND(YEAR(MaySun1+27)=CalendarYear,MONTH(MaySun1+27)=5),MaySun1+27,""))</f>
        <v>42146</v>
      </c>
      <c r="H11" s="20">
        <f>IF(DAY(MaySun1)=1,IF(AND(YEAR(MaySun1+21)=CalendarYear,MONTH(MaySun1+21)=5),MaySun1+21,""),IF(AND(YEAR(MaySun1+28)=CalendarYear,MONTH(MaySun1+28)=5),MaySun1+28,""))</f>
        <v>42147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>
        <f>IF(DAY(MaySun1)=1,IF(AND(YEAR(MaySun1+22)=CalendarYear,MONTH(MaySun1+22)=5),MaySun1+22,""),IF(AND(YEAR(MaySun1+29)=CalendarYear,MONTH(MaySun1+29)=5),MaySun1+29,""))</f>
        <v>42148</v>
      </c>
      <c r="C13" s="19">
        <f>IF(DAY(MaySun1)=1,IF(AND(YEAR(MaySun1+23)=CalendarYear,MONTH(MaySun1+23)=5),MaySun1+23,""),IF(AND(YEAR(MaySun1+30)=CalendarYear,MONTH(MaySun1+30)=5),MaySun1+30,""))</f>
        <v>42149</v>
      </c>
      <c r="D13" s="19">
        <f>IF(DAY(MaySun1)=1,IF(AND(YEAR(MaySun1+24)=CalendarYear,MONTH(MaySun1+24)=5),MaySun1+24,""),IF(AND(YEAR(MaySun1+31)=CalendarYear,MONTH(MaySun1+31)=5),MaySun1+31,""))</f>
        <v>42150</v>
      </c>
      <c r="E13" s="19">
        <f>IF(DAY(MaySun1)=1,IF(AND(YEAR(MaySun1+25)=CalendarYear,MONTH(MaySun1+25)=5),MaySun1+25,""),IF(AND(YEAR(MaySun1+32)=CalendarYear,MONTH(MaySun1+32)=5),MaySun1+32,""))</f>
        <v>42151</v>
      </c>
      <c r="F13" s="19">
        <f>IF(DAY(MaySun1)=1,IF(AND(YEAR(MaySun1+26)=CalendarYear,MONTH(MaySun1+26)=5),MaySun1+26,""),IF(AND(YEAR(MaySun1+33)=CalendarYear,MONTH(MaySun1+33)=5),MaySun1+33,""))</f>
        <v>42152</v>
      </c>
      <c r="G13" s="19">
        <f>IF(DAY(MaySun1)=1,IF(AND(YEAR(MaySun1+27)=CalendarYear,MONTH(MaySun1+27)=5),MaySun1+27,""),IF(AND(YEAR(MaySun1+34)=CalendarYear,MONTH(MaySun1+34)=5),MaySun1+34,""))</f>
        <v>42153</v>
      </c>
      <c r="H13" s="19">
        <f>IF(DAY(MaySun1)=1,IF(AND(YEAR(MaySun1+28)=CalendarYear,MONTH(MaySun1+28)=5),MaySun1+28,""),IF(AND(YEAR(MaySun1+35)=CalendarYear,MONTH(MaySun1+35)=5),MaySun1+35,""))</f>
        <v>42154</v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>
        <f>IF(DAY(MaySun1)=1,IF(AND(YEAR(MaySun1+29)=CalendarYear,MONTH(MaySun1+29)=5),MaySun1+29,""),IF(AND(YEAR(MaySun1+36)=CalendarYear,MONTH(MaySun1+36)=5),MaySun1+36,""))</f>
        <v>42155</v>
      </c>
      <c r="C15" s="21" t="str">
        <f>IF(DAY(MaySun1)=1,IF(AND(YEAR(MaySun1+30)=CalendarYear,MONTH(MaySun1+30)=5),MaySun1+30,""),IF(AND(YEAR(MaySun1+37)=CalendarYear,MONTH(MaySun1+37)=5),MaySun1+37,""))</f>
        <v/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topLeftCell="A4" zoomScale="86" zoomScaleNormal="86" workbookViewId="0"/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</row>
    <row r="2" spans="1:18" ht="26.25" customHeight="1">
      <c r="A2"/>
    </row>
    <row r="3" spans="1:18" ht="57.75" customHeight="1">
      <c r="A3"/>
      <c r="B3" s="28" t="str">
        <f>UPPER(TEXT(DATE(CalendarYear,6,1),"mmmm yyyy"))</f>
        <v>JUNE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 t="str">
        <f>IF(DAY(JunSun1)=1,"",IF(AND(YEAR(JunSun1+1)=CalendarYear,MONTH(JunSun1+1)=6),JunSun1+1,""))</f>
        <v/>
      </c>
      <c r="C5" s="17">
        <f>IF(DAY(JunSun1)=1,"",IF(AND(YEAR(JunSun1+2)=CalendarYear,MONTH(JunSun1+2)=6),JunSun1+2,""))</f>
        <v>42156</v>
      </c>
      <c r="D5" s="17">
        <f>IF(DAY(JunSun1)=1,"",IF(AND(YEAR(JunSun1+3)=CalendarYear,MONTH(JunSun1+3)=6),JunSun1+3,""))</f>
        <v>42157</v>
      </c>
      <c r="E5" s="17">
        <f>IF(DAY(JunSun1)=1,"",IF(AND(YEAR(JunSun1+4)=CalendarYear,MONTH(JunSun1+4)=6),JunSun1+4,""))</f>
        <v>42158</v>
      </c>
      <c r="F5" s="17">
        <f>IF(DAY(JunSun1)=1,"",IF(AND(YEAR(JunSun1+5)=CalendarYear,MONTH(JunSun1+5)=6),JunSun1+5,""))</f>
        <v>42159</v>
      </c>
      <c r="G5" s="17">
        <f>IF(DAY(JunSun1)=1,"",IF(AND(YEAR(JunSun1+6)=CalendarYear,MONTH(JunSun1+6)=6),JunSun1+6,""))</f>
        <v>42160</v>
      </c>
      <c r="H5" s="17">
        <f>IF(DAY(JunSun1)=1,IF(AND(YEAR(JunSun1)=CalendarYear,MONTH(JunSun1)=6),JunSun1,""),IF(AND(YEAR(JunSun1+7)=CalendarYear,MONTH(JunSun1+7)=6),JunSun1+7,""))</f>
        <v>42161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IF(DAY(JunSun1)=1,IF(AND(YEAR(JunSun1+1)=CalendarYear,MONTH(JunSun1+1)=6),JunSun1+1,""),IF(AND(YEAR(JunSun1+8)=CalendarYear,MONTH(JunSun1+8)=6),JunSun1+8,""))</f>
        <v>42162</v>
      </c>
      <c r="C7" s="18">
        <f>IF(DAY(JunSun1)=1,IF(AND(YEAR(JunSun1+2)=CalendarYear,MONTH(JunSun1+2)=6),JunSun1+2,""),IF(AND(YEAR(JunSun1+9)=CalendarYear,MONTH(JunSun1+9)=6),JunSun1+9,""))</f>
        <v>42163</v>
      </c>
      <c r="D7" s="18">
        <f>IF(DAY(JunSun1)=1,IF(AND(YEAR(JunSun1+3)=CalendarYear,MONTH(JunSun1+3)=6),JunSun1+3,""),IF(AND(YEAR(JunSun1+10)=CalendarYear,MONTH(JunSun1+10)=6),JunSun1+10,""))</f>
        <v>42164</v>
      </c>
      <c r="E7" s="18">
        <f>IF(DAY(JunSun1)=1,IF(AND(YEAR(JunSun1+4)=CalendarYear,MONTH(JunSun1+4)=6),JunSun1+4,""),IF(AND(YEAR(JunSun1+11)=CalendarYear,MONTH(JunSun1+11)=6),JunSun1+11,""))</f>
        <v>42165</v>
      </c>
      <c r="F7" s="18">
        <f>IF(DAY(JunSun1)=1,IF(AND(YEAR(JunSun1+5)=CalendarYear,MONTH(JunSun1+5)=6),JunSun1+5,""),IF(AND(YEAR(JunSun1+12)=CalendarYear,MONTH(JunSun1+12)=6),JunSun1+12,""))</f>
        <v>42166</v>
      </c>
      <c r="G7" s="18">
        <f>IF(DAY(JunSun1)=1,IF(AND(YEAR(JunSun1+6)=CalendarYear,MONTH(JunSun1+6)=6),JunSun1+6,""),IF(AND(YEAR(JunSun1+13)=CalendarYear,MONTH(JunSun1+13)=6),JunSun1+13,""))</f>
        <v>42167</v>
      </c>
      <c r="H7" s="18">
        <f>IF(DAY(JunSun1)=1,IF(AND(YEAR(JunSun1+7)=CalendarYear,MONTH(JunSun1+7)=6),JunSun1+7,""),IF(AND(YEAR(JunSun1+14)=CalendarYear,MONTH(JunSun1+14)=6),JunSun1+14,""))</f>
        <v>42168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IF(DAY(JunSun1)=1,IF(AND(YEAR(JunSun1+8)=CalendarYear,MONTH(JunSun1+8)=6),JunSun1+8,""),IF(AND(YEAR(JunSun1+15)=CalendarYear,MONTH(JunSun1+15)=6),JunSun1+15,""))</f>
        <v>42169</v>
      </c>
      <c r="C9" s="19">
        <f>IF(DAY(JunSun1)=1,IF(AND(YEAR(JunSun1+9)=CalendarYear,MONTH(JunSun1+9)=6),JunSun1+9,""),IF(AND(YEAR(JunSun1+16)=CalendarYear,MONTH(JunSun1+16)=6),JunSun1+16,""))</f>
        <v>42170</v>
      </c>
      <c r="D9" s="19">
        <f>IF(DAY(JunSun1)=1,IF(AND(YEAR(JunSun1+10)=CalendarYear,MONTH(JunSun1+10)=6),JunSun1+10,""),IF(AND(YEAR(JunSun1+17)=CalendarYear,MONTH(JunSun1+17)=6),JunSun1+17,""))</f>
        <v>42171</v>
      </c>
      <c r="E9" s="19">
        <f>IF(DAY(JunSun1)=1,IF(AND(YEAR(JunSun1+11)=CalendarYear,MONTH(JunSun1+11)=6),JunSun1+11,""),IF(AND(YEAR(JunSun1+18)=CalendarYear,MONTH(JunSun1+18)=6),JunSun1+18,""))</f>
        <v>42172</v>
      </c>
      <c r="F9" s="19">
        <f>IF(DAY(JunSun1)=1,IF(AND(YEAR(JunSun1+12)=CalendarYear,MONTH(JunSun1+12)=6),JunSun1+12,""),IF(AND(YEAR(JunSun1+19)=CalendarYear,MONTH(JunSun1+19)=6),JunSun1+19,""))</f>
        <v>42173</v>
      </c>
      <c r="G9" s="19">
        <f>IF(DAY(JunSun1)=1,IF(AND(YEAR(JunSun1+13)=CalendarYear,MONTH(JunSun1+13)=6),JunSun1+13,""),IF(AND(YEAR(JunSun1+20)=CalendarYear,MONTH(JunSun1+20)=6),JunSun1+20,""))</f>
        <v>42174</v>
      </c>
      <c r="H9" s="19">
        <f>IF(DAY(JunSun1)=1,IF(AND(YEAR(JunSun1+14)=CalendarYear,MONTH(JunSun1+14)=6),JunSun1+14,""),IF(AND(YEAR(JunSun1+21)=CalendarYear,MONTH(JunSun1+21)=6),JunSun1+21,""))</f>
        <v>42175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IF(DAY(JunSun1)=1,IF(AND(YEAR(JunSun1+15)=CalendarYear,MONTH(JunSun1+15)=6),JunSun1+15,""),IF(AND(YEAR(JunSun1+22)=CalendarYear,MONTH(JunSun1+22)=6),JunSun1+22,""))</f>
        <v>42176</v>
      </c>
      <c r="C11" s="20">
        <f>IF(DAY(JunSun1)=1,IF(AND(YEAR(JunSun1+16)=CalendarYear,MONTH(JunSun1+16)=6),JunSun1+16,""),IF(AND(YEAR(JunSun1+23)=CalendarYear,MONTH(JunSun1+23)=6),JunSun1+23,""))</f>
        <v>42177</v>
      </c>
      <c r="D11" s="20">
        <f>IF(DAY(JunSun1)=1,IF(AND(YEAR(JunSun1+17)=CalendarYear,MONTH(JunSun1+17)=6),JunSun1+17,""),IF(AND(YEAR(JunSun1+24)=CalendarYear,MONTH(JunSun1+24)=6),JunSun1+24,""))</f>
        <v>42178</v>
      </c>
      <c r="E11" s="20">
        <f>IF(DAY(JunSun1)=1,IF(AND(YEAR(JunSun1+18)=CalendarYear,MONTH(JunSun1+18)=6),JunSun1+18,""),IF(AND(YEAR(JunSun1+25)=CalendarYear,MONTH(JunSun1+25)=6),JunSun1+25,""))</f>
        <v>42179</v>
      </c>
      <c r="F11" s="20">
        <f>IF(DAY(JunSun1)=1,IF(AND(YEAR(JunSun1+19)=CalendarYear,MONTH(JunSun1+19)=6),JunSun1+19,""),IF(AND(YEAR(JunSun1+26)=CalendarYear,MONTH(JunSun1+26)=6),JunSun1+26,""))</f>
        <v>42180</v>
      </c>
      <c r="G11" s="20">
        <f>IF(DAY(JunSun1)=1,IF(AND(YEAR(JunSun1+20)=CalendarYear,MONTH(JunSun1+20)=6),JunSun1+20,""),IF(AND(YEAR(JunSun1+27)=CalendarYear,MONTH(JunSun1+27)=6),JunSun1+27,""))</f>
        <v>42181</v>
      </c>
      <c r="H11" s="20">
        <f>IF(DAY(JunSun1)=1,IF(AND(YEAR(JunSun1+21)=CalendarYear,MONTH(JunSun1+21)=6),JunSun1+21,""),IF(AND(YEAR(JunSun1+28)=CalendarYear,MONTH(JunSun1+28)=6),JunSun1+28,""))</f>
        <v>42182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>
        <f>IF(DAY(JunSun1)=1,IF(AND(YEAR(JunSun1+22)=CalendarYear,MONTH(JunSun1+22)=6),JunSun1+22,""),IF(AND(YEAR(JunSun1+29)=CalendarYear,MONTH(JunSun1+29)=6),JunSun1+29,""))</f>
        <v>42183</v>
      </c>
      <c r="C13" s="19">
        <f>IF(DAY(JunSun1)=1,IF(AND(YEAR(JunSun1+23)=CalendarYear,MONTH(JunSun1+23)=6),JunSun1+23,""),IF(AND(YEAR(JunSun1+30)=CalendarYear,MONTH(JunSun1+30)=6),JunSun1+30,""))</f>
        <v>42184</v>
      </c>
      <c r="D13" s="19">
        <f>IF(DAY(JunSun1)=1,IF(AND(YEAR(JunSun1+24)=CalendarYear,MONTH(JunSun1+24)=6),JunSun1+24,""),IF(AND(YEAR(JunSun1+31)=CalendarYear,MONTH(JunSun1+31)=6),JunSun1+31,""))</f>
        <v>42185</v>
      </c>
      <c r="E13" s="19" t="str">
        <f>IF(DAY(JunSun1)=1,IF(AND(YEAR(JunSun1+25)=CalendarYear,MONTH(JunSun1+25)=6),JunSun1+25,""),IF(AND(YEAR(JunSun1+32)=CalendarYear,MONTH(JunSun1+32)=6),JunSun1+32,""))</f>
        <v/>
      </c>
      <c r="F13" s="19" t="str">
        <f>IF(DAY(JunSun1)=1,IF(AND(YEAR(JunSun1+26)=CalendarYear,MONTH(JunSun1+26)=6),JunSun1+26,""),IF(AND(YEAR(JunSun1+33)=CalendarYear,MONTH(JunSun1+33)=6),JunSun1+33,""))</f>
        <v/>
      </c>
      <c r="G13" s="19" t="str">
        <f>IF(DAY(JunSun1)=1,IF(AND(YEAR(JunSun1+27)=CalendarYear,MONTH(JunSun1+27)=6),JunSun1+27,""),IF(AND(YEAR(JunSun1+34)=CalendarYear,MONTH(JunSun1+34)=6),JunSun1+34,""))</f>
        <v/>
      </c>
      <c r="H13" s="19" t="str">
        <f>IF(DAY(JunSun1)=1,IF(AND(YEAR(JunSun1+28)=CalendarYear,MONTH(JunSun1+28)=6),JunSun1+28,""),IF(AND(YEAR(JunSun1+35)=CalendarYear,MONTH(JunSun1+35)=6),JunSun1+35,""))</f>
        <v/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 t="str">
        <f>IF(DAY(JunSun1)=1,IF(AND(YEAR(JunSun1+29)=CalendarYear,MONTH(JunSun1+29)=6),JunSun1+29,""),IF(AND(YEAR(JunSun1+36)=CalendarYear,MONTH(JunSun1+36)=6),JunSun1+36,""))</f>
        <v/>
      </c>
      <c r="C15" s="21" t="str">
        <f>IF(DAY(JunSun1)=1,IF(AND(YEAR(JunSun1+30)=CalendarYear,MONTH(JunSun1+30)=6),JunSun1+30,""),IF(AND(YEAR(JunSun1+37)=CalendarYear,MONTH(JunSun1+37)=6),JunSun1+37,""))</f>
        <v/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zoomScale="86" zoomScaleNormal="86" workbookViewId="0"/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</row>
    <row r="2" spans="1:18" ht="26.25" customHeight="1">
      <c r="A2"/>
    </row>
    <row r="3" spans="1:18" ht="57.75" customHeight="1">
      <c r="A3"/>
      <c r="B3" s="28" t="str">
        <f>UPPER(TEXT(DATE(CalendarYear,7,1),"mmmm yyyy"))</f>
        <v>JULY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 t="str">
        <f>IF(DAY(JulSun1)=1,"",IF(AND(YEAR(JulSun1+1)=CalendarYear,MONTH(JulSun1+1)=7),JulSun1+1,""))</f>
        <v/>
      </c>
      <c r="C5" s="17" t="str">
        <f>IF(DAY(JulSun1)=1,"",IF(AND(YEAR(JulSun1+2)=CalendarYear,MONTH(JulSun1+2)=7),JulSun1+2,""))</f>
        <v/>
      </c>
      <c r="D5" s="17" t="str">
        <f>IF(DAY(JulSun1)=1,"",IF(AND(YEAR(JulSun1+3)=CalendarYear,MONTH(JulSun1+3)=7),JulSun1+3,""))</f>
        <v/>
      </c>
      <c r="E5" s="17">
        <f>IF(DAY(JulSun1)=1,"",IF(AND(YEAR(JulSun1+4)=CalendarYear,MONTH(JulSun1+4)=7),JulSun1+4,""))</f>
        <v>42186</v>
      </c>
      <c r="F5" s="17">
        <f>IF(DAY(JulSun1)=1,"",IF(AND(YEAR(JulSun1+5)=CalendarYear,MONTH(JulSun1+5)=7),JulSun1+5,""))</f>
        <v>42187</v>
      </c>
      <c r="G5" s="17">
        <f>IF(DAY(JulSun1)=1,"",IF(AND(YEAR(JulSun1+6)=CalendarYear,MONTH(JulSun1+6)=7),JulSun1+6,""))</f>
        <v>42188</v>
      </c>
      <c r="H5" s="17">
        <f>IF(DAY(JulSun1)=1,IF(AND(YEAR(JulSun1)=CalendarYear,MONTH(JulSun1)=7),JulSun1,""),IF(AND(YEAR(JulSun1+7)=CalendarYear,MONTH(JulSun1+7)=7),JulSun1+7,""))</f>
        <v>42189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IF(DAY(JulSun1)=1,IF(AND(YEAR(JulSun1+1)=CalendarYear,MONTH(JulSun1+1)=7),JulSun1+1,""),IF(AND(YEAR(JulSun1+8)=CalendarYear,MONTH(JulSun1+8)=7),JulSun1+8,""))</f>
        <v>42190</v>
      </c>
      <c r="C7" s="18">
        <f>IF(DAY(JulSun1)=1,IF(AND(YEAR(JulSun1+2)=CalendarYear,MONTH(JulSun1+2)=7),JulSun1+2,""),IF(AND(YEAR(JulSun1+9)=CalendarYear,MONTH(JulSun1+9)=7),JulSun1+9,""))</f>
        <v>42191</v>
      </c>
      <c r="D7" s="18">
        <f>IF(DAY(JulSun1)=1,IF(AND(YEAR(JulSun1+3)=CalendarYear,MONTH(JulSun1+3)=7),JulSun1+3,""),IF(AND(YEAR(JulSun1+10)=CalendarYear,MONTH(JulSun1+10)=7),JulSun1+10,""))</f>
        <v>42192</v>
      </c>
      <c r="E7" s="18">
        <f>IF(DAY(JulSun1)=1,IF(AND(YEAR(JulSun1+4)=CalendarYear,MONTH(JulSun1+4)=7),JulSun1+4,""),IF(AND(YEAR(JulSun1+11)=CalendarYear,MONTH(JulSun1+11)=7),JulSun1+11,""))</f>
        <v>42193</v>
      </c>
      <c r="F7" s="18">
        <f>IF(DAY(JulSun1)=1,IF(AND(YEAR(JulSun1+5)=CalendarYear,MONTH(JulSun1+5)=7),JulSun1+5,""),IF(AND(YEAR(JulSun1+12)=CalendarYear,MONTH(JulSun1+12)=7),JulSun1+12,""))</f>
        <v>42194</v>
      </c>
      <c r="G7" s="18">
        <f>IF(DAY(JulSun1)=1,IF(AND(YEAR(JulSun1+6)=CalendarYear,MONTH(JulSun1+6)=7),JulSun1+6,""),IF(AND(YEAR(JulSun1+13)=CalendarYear,MONTH(JulSun1+13)=7),JulSun1+13,""))</f>
        <v>42195</v>
      </c>
      <c r="H7" s="18">
        <f>IF(DAY(JulSun1)=1,IF(AND(YEAR(JulSun1+7)=CalendarYear,MONTH(JulSun1+7)=7),JulSun1+7,""),IF(AND(YEAR(JulSun1+14)=CalendarYear,MONTH(JulSun1+14)=7),JulSun1+14,""))</f>
        <v>42196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IF(DAY(JulSun1)=1,IF(AND(YEAR(JulSun1+8)=CalendarYear,MONTH(JulSun1+8)=7),JulSun1+8,""),IF(AND(YEAR(JulSun1+15)=CalendarYear,MONTH(JulSun1+15)=7),JulSun1+15,""))</f>
        <v>42197</v>
      </c>
      <c r="C9" s="19">
        <f>IF(DAY(JulSun1)=1,IF(AND(YEAR(JulSun1+9)=CalendarYear,MONTH(JulSun1+9)=7),JulSun1+9,""),IF(AND(YEAR(JulSun1+16)=CalendarYear,MONTH(JulSun1+16)=7),JulSun1+16,""))</f>
        <v>42198</v>
      </c>
      <c r="D9" s="19">
        <f>IF(DAY(JulSun1)=1,IF(AND(YEAR(JulSun1+10)=CalendarYear,MONTH(JulSun1+10)=7),JulSun1+10,""),IF(AND(YEAR(JulSun1+17)=CalendarYear,MONTH(JulSun1+17)=7),JulSun1+17,""))</f>
        <v>42199</v>
      </c>
      <c r="E9" s="19">
        <f>IF(DAY(JulSun1)=1,IF(AND(YEAR(JulSun1+11)=CalendarYear,MONTH(JulSun1+11)=7),JulSun1+11,""),IF(AND(YEAR(JulSun1+18)=CalendarYear,MONTH(JulSun1+18)=7),JulSun1+18,""))</f>
        <v>42200</v>
      </c>
      <c r="F9" s="19">
        <f>IF(DAY(JulSun1)=1,IF(AND(YEAR(JulSun1+12)=CalendarYear,MONTH(JulSun1+12)=7),JulSun1+12,""),IF(AND(YEAR(JulSun1+19)=CalendarYear,MONTH(JulSun1+19)=7),JulSun1+19,""))</f>
        <v>42201</v>
      </c>
      <c r="G9" s="19">
        <f>IF(DAY(JulSun1)=1,IF(AND(YEAR(JulSun1+13)=CalendarYear,MONTH(JulSun1+13)=7),JulSun1+13,""),IF(AND(YEAR(JulSun1+20)=CalendarYear,MONTH(JulSun1+20)=7),JulSun1+20,""))</f>
        <v>42202</v>
      </c>
      <c r="H9" s="19">
        <f>IF(DAY(JulSun1)=1,IF(AND(YEAR(JulSun1+14)=CalendarYear,MONTH(JulSun1+14)=7),JulSun1+14,""),IF(AND(YEAR(JulSun1+21)=CalendarYear,MONTH(JulSun1+21)=7),JulSun1+21,""))</f>
        <v>42203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IF(DAY(JulSun1)=1,IF(AND(YEAR(JulSun1+15)=CalendarYear,MONTH(JulSun1+15)=7),JulSun1+15,""),IF(AND(YEAR(JulSun1+22)=CalendarYear,MONTH(JulSun1+22)=7),JulSun1+22,""))</f>
        <v>42204</v>
      </c>
      <c r="C11" s="20">
        <f>IF(DAY(JulSun1)=1,IF(AND(YEAR(JulSun1+16)=CalendarYear,MONTH(JulSun1+16)=7),JulSun1+16,""),IF(AND(YEAR(JulSun1+23)=CalendarYear,MONTH(JulSun1+23)=7),JulSun1+23,""))</f>
        <v>42205</v>
      </c>
      <c r="D11" s="20">
        <f>IF(DAY(JulSun1)=1,IF(AND(YEAR(JulSun1+17)=CalendarYear,MONTH(JulSun1+17)=7),JulSun1+17,""),IF(AND(YEAR(JulSun1+24)=CalendarYear,MONTH(JulSun1+24)=7),JulSun1+24,""))</f>
        <v>42206</v>
      </c>
      <c r="E11" s="20">
        <f>IF(DAY(JulSun1)=1,IF(AND(YEAR(JulSun1+18)=CalendarYear,MONTH(JulSun1+18)=7),JulSun1+18,""),IF(AND(YEAR(JulSun1+25)=CalendarYear,MONTH(JulSun1+25)=7),JulSun1+25,""))</f>
        <v>42207</v>
      </c>
      <c r="F11" s="20">
        <f>IF(DAY(JulSun1)=1,IF(AND(YEAR(JulSun1+19)=CalendarYear,MONTH(JulSun1+19)=7),JulSun1+19,""),IF(AND(YEAR(JulSun1+26)=CalendarYear,MONTH(JulSun1+26)=7),JulSun1+26,""))</f>
        <v>42208</v>
      </c>
      <c r="G11" s="20">
        <f>IF(DAY(JulSun1)=1,IF(AND(YEAR(JulSun1+20)=CalendarYear,MONTH(JulSun1+20)=7),JulSun1+20,""),IF(AND(YEAR(JulSun1+27)=CalendarYear,MONTH(JulSun1+27)=7),JulSun1+27,""))</f>
        <v>42209</v>
      </c>
      <c r="H11" s="20">
        <f>IF(DAY(JulSun1)=1,IF(AND(YEAR(JulSun1+21)=CalendarYear,MONTH(JulSun1+21)=7),JulSun1+21,""),IF(AND(YEAR(JulSun1+28)=CalendarYear,MONTH(JulSun1+28)=7),JulSun1+28,""))</f>
        <v>42210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>
        <f>IF(DAY(JulSun1)=1,IF(AND(YEAR(JulSun1+22)=CalendarYear,MONTH(JulSun1+22)=7),JulSun1+22,""),IF(AND(YEAR(JulSun1+29)=CalendarYear,MONTH(JulSun1+29)=7),JulSun1+29,""))</f>
        <v>42211</v>
      </c>
      <c r="C13" s="19">
        <f>IF(DAY(JulSun1)=1,IF(AND(YEAR(JulSun1+23)=CalendarYear,MONTH(JulSun1+23)=7),JulSun1+23,""),IF(AND(YEAR(JulSun1+30)=CalendarYear,MONTH(JulSun1+30)=7),JulSun1+30,""))</f>
        <v>42212</v>
      </c>
      <c r="D13" s="19">
        <f>IF(DAY(JulSun1)=1,IF(AND(YEAR(JulSun1+24)=CalendarYear,MONTH(JulSun1+24)=7),JulSun1+24,""),IF(AND(YEAR(JulSun1+31)=CalendarYear,MONTH(JulSun1+31)=7),JulSun1+31,""))</f>
        <v>42213</v>
      </c>
      <c r="E13" s="19">
        <f>IF(DAY(JulSun1)=1,IF(AND(YEAR(JulSun1+25)=CalendarYear,MONTH(JulSun1+25)=7),JulSun1+25,""),IF(AND(YEAR(JulSun1+32)=CalendarYear,MONTH(JulSun1+32)=7),JulSun1+32,""))</f>
        <v>42214</v>
      </c>
      <c r="F13" s="19">
        <f>IF(DAY(JulSun1)=1,IF(AND(YEAR(JulSun1+26)=CalendarYear,MONTH(JulSun1+26)=7),JulSun1+26,""),IF(AND(YEAR(JulSun1+33)=CalendarYear,MONTH(JulSun1+33)=7),JulSun1+33,""))</f>
        <v>42215</v>
      </c>
      <c r="G13" s="19">
        <f>IF(DAY(JulSun1)=1,IF(AND(YEAR(JulSun1+27)=CalendarYear,MONTH(JulSun1+27)=7),JulSun1+27,""),IF(AND(YEAR(JulSun1+34)=CalendarYear,MONTH(JulSun1+34)=7),JulSun1+34,""))</f>
        <v>42216</v>
      </c>
      <c r="H13" s="19" t="str">
        <f>IF(DAY(JulSun1)=1,IF(AND(YEAR(JulSun1+28)=CalendarYear,MONTH(JulSun1+28)=7),JulSun1+28,""),IF(AND(YEAR(JulSun1+35)=CalendarYear,MONTH(JulSun1+35)=7),JulSun1+35,""))</f>
        <v/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 t="str">
        <f>IF(DAY(JulSun1)=1,IF(AND(YEAR(JulSun1+29)=CalendarYear,MONTH(JulSun1+29)=7),JulSun1+29,""),IF(AND(YEAR(JulSun1+36)=CalendarYear,MONTH(JulSun1+36)=7),JulSun1+36,""))</f>
        <v/>
      </c>
      <c r="C15" s="21" t="str">
        <f>IF(DAY(JulSun1)=1,IF(AND(YEAR(JulSun1+30)=CalendarYear,MONTH(JulSun1+30)=7),JulSun1+30,""),IF(AND(YEAR(JulSun1+37)=CalendarYear,MONTH(JulSun1+37)=7),JulSun1+37,""))</f>
        <v/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topLeftCell="A4" zoomScale="86" zoomScaleNormal="86" workbookViewId="0"/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</row>
    <row r="2" spans="1:18" ht="26.25" customHeight="1">
      <c r="A2"/>
    </row>
    <row r="3" spans="1:18" ht="57.75" customHeight="1">
      <c r="A3"/>
      <c r="B3" s="28" t="str">
        <f>UPPER(TEXT(DATE(CalendarYear,8,1),"mmmm yyyy"))</f>
        <v>AUGUST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 t="str">
        <f>IF(DAY(AugSun1)=1,"",IF(AND(YEAR(AugSun1+1)=CalendarYear,MONTH(AugSun1+1)=8),AugSun1+1,""))</f>
        <v/>
      </c>
      <c r="C5" s="17" t="str">
        <f>IF(DAY(AugSun1)=1,"",IF(AND(YEAR(AugSun1+2)=CalendarYear,MONTH(AugSun1+2)=8),AugSun1+2,""))</f>
        <v/>
      </c>
      <c r="D5" s="17" t="str">
        <f>IF(DAY(AugSun1)=1,"",IF(AND(YEAR(AugSun1+3)=CalendarYear,MONTH(AugSun1+3)=8),AugSun1+3,""))</f>
        <v/>
      </c>
      <c r="E5" s="17" t="str">
        <f>IF(DAY(AugSun1)=1,"",IF(AND(YEAR(AugSun1+4)=CalendarYear,MONTH(AugSun1+4)=8),AugSun1+4,""))</f>
        <v/>
      </c>
      <c r="F5" s="17" t="str">
        <f>IF(DAY(AugSun1)=1,"",IF(AND(YEAR(AugSun1+5)=CalendarYear,MONTH(AugSun1+5)=8),AugSun1+5,""))</f>
        <v/>
      </c>
      <c r="G5" s="17" t="str">
        <f>IF(DAY(AugSun1)=1,"",IF(AND(YEAR(AugSun1+6)=CalendarYear,MONTH(AugSun1+6)=8),AugSun1+6,""))</f>
        <v/>
      </c>
      <c r="H5" s="17">
        <f>IF(DAY(AugSun1)=1,IF(AND(YEAR(AugSun1)=CalendarYear,MONTH(AugSun1)=8),AugSun1,""),IF(AND(YEAR(AugSun1+7)=CalendarYear,MONTH(AugSun1+7)=8),AugSun1+7,""))</f>
        <v>42217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IF(DAY(AugSun1)=1,IF(AND(YEAR(AugSun1+1)=CalendarYear,MONTH(AugSun1+1)=8),AugSun1+1,""),IF(AND(YEAR(AugSun1+8)=CalendarYear,MONTH(AugSun1+8)=8),AugSun1+8,""))</f>
        <v>42218</v>
      </c>
      <c r="C7" s="18">
        <f>IF(DAY(AugSun1)=1,IF(AND(YEAR(AugSun1+2)=CalendarYear,MONTH(AugSun1+2)=8),AugSun1+2,""),IF(AND(YEAR(AugSun1+9)=CalendarYear,MONTH(AugSun1+9)=8),AugSun1+9,""))</f>
        <v>42219</v>
      </c>
      <c r="D7" s="18">
        <f>IF(DAY(AugSun1)=1,IF(AND(YEAR(AugSun1+3)=CalendarYear,MONTH(AugSun1+3)=8),AugSun1+3,""),IF(AND(YEAR(AugSun1+10)=CalendarYear,MONTH(AugSun1+10)=8),AugSun1+10,""))</f>
        <v>42220</v>
      </c>
      <c r="E7" s="18">
        <f>IF(DAY(AugSun1)=1,IF(AND(YEAR(AugSun1+4)=CalendarYear,MONTH(AugSun1+4)=8),AugSun1+4,""),IF(AND(YEAR(AugSun1+11)=CalendarYear,MONTH(AugSun1+11)=8),AugSun1+11,""))</f>
        <v>42221</v>
      </c>
      <c r="F7" s="18">
        <f>IF(DAY(AugSun1)=1,IF(AND(YEAR(AugSun1+5)=CalendarYear,MONTH(AugSun1+5)=8),AugSun1+5,""),IF(AND(YEAR(AugSun1+12)=CalendarYear,MONTH(AugSun1+12)=8),AugSun1+12,""))</f>
        <v>42222</v>
      </c>
      <c r="G7" s="18">
        <f>IF(DAY(AugSun1)=1,IF(AND(YEAR(AugSun1+6)=CalendarYear,MONTH(AugSun1+6)=8),AugSun1+6,""),IF(AND(YEAR(AugSun1+13)=CalendarYear,MONTH(AugSun1+13)=8),AugSun1+13,""))</f>
        <v>42223</v>
      </c>
      <c r="H7" s="18">
        <f>IF(DAY(AugSun1)=1,IF(AND(YEAR(AugSun1+7)=CalendarYear,MONTH(AugSun1+7)=8),AugSun1+7,""),IF(AND(YEAR(AugSun1+14)=CalendarYear,MONTH(AugSun1+14)=8),AugSun1+14,""))</f>
        <v>42224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IF(DAY(AugSun1)=1,IF(AND(YEAR(AugSun1+8)=CalendarYear,MONTH(AugSun1+8)=8),AugSun1+8,""),IF(AND(YEAR(AugSun1+15)=CalendarYear,MONTH(AugSun1+15)=8),AugSun1+15,""))</f>
        <v>42225</v>
      </c>
      <c r="C9" s="19">
        <f>IF(DAY(AugSun1)=1,IF(AND(YEAR(AugSun1+9)=CalendarYear,MONTH(AugSun1+9)=8),AugSun1+9,""),IF(AND(YEAR(AugSun1+16)=CalendarYear,MONTH(AugSun1+16)=8),AugSun1+16,""))</f>
        <v>42226</v>
      </c>
      <c r="D9" s="19">
        <f>IF(DAY(AugSun1)=1,IF(AND(YEAR(AugSun1+10)=CalendarYear,MONTH(AugSun1+10)=8),AugSun1+10,""),IF(AND(YEAR(AugSun1+17)=CalendarYear,MONTH(AugSun1+17)=8),AugSun1+17,""))</f>
        <v>42227</v>
      </c>
      <c r="E9" s="19">
        <f>IF(DAY(AugSun1)=1,IF(AND(YEAR(AugSun1+11)=CalendarYear,MONTH(AugSun1+11)=8),AugSun1+11,""),IF(AND(YEAR(AugSun1+18)=CalendarYear,MONTH(AugSun1+18)=8),AugSun1+18,""))</f>
        <v>42228</v>
      </c>
      <c r="F9" s="19">
        <f>IF(DAY(AugSun1)=1,IF(AND(YEAR(AugSun1+12)=CalendarYear,MONTH(AugSun1+12)=8),AugSun1+12,""),IF(AND(YEAR(AugSun1+19)=CalendarYear,MONTH(AugSun1+19)=8),AugSun1+19,""))</f>
        <v>42229</v>
      </c>
      <c r="G9" s="19">
        <f>IF(DAY(AugSun1)=1,IF(AND(YEAR(AugSun1+13)=CalendarYear,MONTH(AugSun1+13)=8),AugSun1+13,""),IF(AND(YEAR(AugSun1+20)=CalendarYear,MONTH(AugSun1+20)=8),AugSun1+20,""))</f>
        <v>42230</v>
      </c>
      <c r="H9" s="19">
        <f>IF(DAY(AugSun1)=1,IF(AND(YEAR(AugSun1+14)=CalendarYear,MONTH(AugSun1+14)=8),AugSun1+14,""),IF(AND(YEAR(AugSun1+21)=CalendarYear,MONTH(AugSun1+21)=8),AugSun1+21,""))</f>
        <v>42231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IF(DAY(AugSun1)=1,IF(AND(YEAR(AugSun1+15)=CalendarYear,MONTH(AugSun1+15)=8),AugSun1+15,""),IF(AND(YEAR(AugSun1+22)=CalendarYear,MONTH(AugSun1+22)=8),AugSun1+22,""))</f>
        <v>42232</v>
      </c>
      <c r="C11" s="20">
        <f>IF(DAY(AugSun1)=1,IF(AND(YEAR(AugSun1+16)=CalendarYear,MONTH(AugSun1+16)=8),AugSun1+16,""),IF(AND(YEAR(AugSun1+23)=CalendarYear,MONTH(AugSun1+23)=8),AugSun1+23,""))</f>
        <v>42233</v>
      </c>
      <c r="D11" s="20">
        <f>IF(DAY(AugSun1)=1,IF(AND(YEAR(AugSun1+17)=CalendarYear,MONTH(AugSun1+17)=8),AugSun1+17,""),IF(AND(YEAR(AugSun1+24)=CalendarYear,MONTH(AugSun1+24)=8),AugSun1+24,""))</f>
        <v>42234</v>
      </c>
      <c r="E11" s="20">
        <f>IF(DAY(AugSun1)=1,IF(AND(YEAR(AugSun1+18)=CalendarYear,MONTH(AugSun1+18)=8),AugSun1+18,""),IF(AND(YEAR(AugSun1+25)=CalendarYear,MONTH(AugSun1+25)=8),AugSun1+25,""))</f>
        <v>42235</v>
      </c>
      <c r="F11" s="20">
        <f>IF(DAY(AugSun1)=1,IF(AND(YEAR(AugSun1+19)=CalendarYear,MONTH(AugSun1+19)=8),AugSun1+19,""),IF(AND(YEAR(AugSun1+26)=CalendarYear,MONTH(AugSun1+26)=8),AugSun1+26,""))</f>
        <v>42236</v>
      </c>
      <c r="G11" s="20">
        <f>IF(DAY(AugSun1)=1,IF(AND(YEAR(AugSun1+20)=CalendarYear,MONTH(AugSun1+20)=8),AugSun1+20,""),IF(AND(YEAR(AugSun1+27)=CalendarYear,MONTH(AugSun1+27)=8),AugSun1+27,""))</f>
        <v>42237</v>
      </c>
      <c r="H11" s="20">
        <f>IF(DAY(AugSun1)=1,IF(AND(YEAR(AugSun1+21)=CalendarYear,MONTH(AugSun1+21)=8),AugSun1+21,""),IF(AND(YEAR(AugSun1+28)=CalendarYear,MONTH(AugSun1+28)=8),AugSun1+28,""))</f>
        <v>42238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>
        <f>IF(DAY(AugSun1)=1,IF(AND(YEAR(AugSun1+22)=CalendarYear,MONTH(AugSun1+22)=8),AugSun1+22,""),IF(AND(YEAR(AugSun1+29)=CalendarYear,MONTH(AugSun1+29)=8),AugSun1+29,""))</f>
        <v>42239</v>
      </c>
      <c r="C13" s="19">
        <f>IF(DAY(AugSun1)=1,IF(AND(YEAR(AugSun1+23)=CalendarYear,MONTH(AugSun1+23)=8),AugSun1+23,""),IF(AND(YEAR(AugSun1+30)=CalendarYear,MONTH(AugSun1+30)=8),AugSun1+30,""))</f>
        <v>42240</v>
      </c>
      <c r="D13" s="19">
        <f>IF(DAY(AugSun1)=1,IF(AND(YEAR(AugSun1+24)=CalendarYear,MONTH(AugSun1+24)=8),AugSun1+24,""),IF(AND(YEAR(AugSun1+31)=CalendarYear,MONTH(AugSun1+31)=8),AugSun1+31,""))</f>
        <v>42241</v>
      </c>
      <c r="E13" s="19">
        <f>IF(DAY(AugSun1)=1,IF(AND(YEAR(AugSun1+25)=CalendarYear,MONTH(AugSun1+25)=8),AugSun1+25,""),IF(AND(YEAR(AugSun1+32)=CalendarYear,MONTH(AugSun1+32)=8),AugSun1+32,""))</f>
        <v>42242</v>
      </c>
      <c r="F13" s="19">
        <f>IF(DAY(AugSun1)=1,IF(AND(YEAR(AugSun1+26)=CalendarYear,MONTH(AugSun1+26)=8),AugSun1+26,""),IF(AND(YEAR(AugSun1+33)=CalendarYear,MONTH(AugSun1+33)=8),AugSun1+33,""))</f>
        <v>42243</v>
      </c>
      <c r="G13" s="19">
        <f>IF(DAY(AugSun1)=1,IF(AND(YEAR(AugSun1+27)=CalendarYear,MONTH(AugSun1+27)=8),AugSun1+27,""),IF(AND(YEAR(AugSun1+34)=CalendarYear,MONTH(AugSun1+34)=8),AugSun1+34,""))</f>
        <v>42244</v>
      </c>
      <c r="H13" s="19">
        <f>IF(DAY(AugSun1)=1,IF(AND(YEAR(AugSun1+28)=CalendarYear,MONTH(AugSun1+28)=8),AugSun1+28,""),IF(AND(YEAR(AugSun1+35)=CalendarYear,MONTH(AugSun1+35)=8),AugSun1+35,""))</f>
        <v>42245</v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>
        <f>IF(DAY(AugSun1)=1,IF(AND(YEAR(AugSun1+29)=CalendarYear,MONTH(AugSun1+29)=8),AugSun1+29,""),IF(AND(YEAR(AugSun1+36)=CalendarYear,MONTH(AugSun1+36)=8),AugSun1+36,""))</f>
        <v>42246</v>
      </c>
      <c r="C15" s="21">
        <f>IF(DAY(AugSun1)=1,IF(AND(YEAR(AugSun1+30)=CalendarYear,MONTH(AugSun1+30)=8),AugSun1+30,""),IF(AND(YEAR(AugSun1+37)=CalendarYear,MONTH(AugSun1+37)=8),AugSun1+37,""))</f>
        <v>42247</v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topLeftCell="A4" zoomScale="86" zoomScaleNormal="86" workbookViewId="0"/>
  </sheetViews>
  <sheetFormatPr defaultColWidth="6.6640625" defaultRowHeight="14.25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5.75">
      <c r="A1"/>
    </row>
    <row r="2" spans="1:18" ht="26.25" customHeight="1">
      <c r="A2"/>
    </row>
    <row r="3" spans="1:18" ht="57.75" customHeight="1">
      <c r="A3"/>
      <c r="B3" s="28" t="str">
        <f>UPPER(TEXT(DATE(CalendarYear,9,1),"mmmm yyyy"))</f>
        <v>SEPTEMBER 2015</v>
      </c>
      <c r="C3" s="28"/>
      <c r="D3" s="28"/>
      <c r="E3" s="28"/>
      <c r="F3" s="28"/>
    </row>
    <row r="4" spans="1:18" customFormat="1" ht="29.25" customHeight="1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5" customHeight="1">
      <c r="B5" s="17" t="str">
        <f>IF(DAY(SepSun1)=1,"",IF(AND(YEAR(SepSun1+1)=CalendarYear,MONTH(SepSun1+1)=9),SepSun1+1,""))</f>
        <v/>
      </c>
      <c r="C5" s="17" t="str">
        <f>IF(DAY(SepSun1)=1,"",IF(AND(YEAR(SepSun1+2)=CalendarYear,MONTH(SepSun1+2)=9),SepSun1+2,""))</f>
        <v/>
      </c>
      <c r="D5" s="17">
        <f>IF(DAY(SepSun1)=1,"",IF(AND(YEAR(SepSun1+3)=CalendarYear,MONTH(SepSun1+3)=9),SepSun1+3,""))</f>
        <v>42248</v>
      </c>
      <c r="E5" s="17">
        <f>IF(DAY(SepSun1)=1,"",IF(AND(YEAR(SepSun1+4)=CalendarYear,MONTH(SepSun1+4)=9),SepSun1+4,""))</f>
        <v>42249</v>
      </c>
      <c r="F5" s="17">
        <f>IF(DAY(SepSun1)=1,"",IF(AND(YEAR(SepSun1+5)=CalendarYear,MONTH(SepSun1+5)=9),SepSun1+5,""))</f>
        <v>42250</v>
      </c>
      <c r="G5" s="17">
        <f>IF(DAY(SepSun1)=1,"",IF(AND(YEAR(SepSun1+6)=CalendarYear,MONTH(SepSun1+6)=9),SepSun1+6,""))</f>
        <v>42251</v>
      </c>
      <c r="H5" s="17">
        <f>IF(DAY(SepSun1)=1,IF(AND(YEAR(SepSun1)=CalendarYear,MONTH(SepSun1)=9),SepSun1,""),IF(AND(YEAR(SepSun1+7)=CalendarYear,MONTH(SepSun1+7)=9),SepSun1+7,""))</f>
        <v>42252</v>
      </c>
      <c r="I5" s="3"/>
      <c r="K5" s="1"/>
      <c r="L5" s="1"/>
      <c r="M5" s="1"/>
      <c r="Q5" s="2"/>
      <c r="R5" s="1"/>
    </row>
    <row r="6" spans="1:18" s="2" customFormat="1" ht="55.5" customHeight="1">
      <c r="A6"/>
      <c r="B6" s="10"/>
      <c r="C6" s="10"/>
      <c r="D6" s="10"/>
      <c r="E6" s="10"/>
      <c r="F6" s="10"/>
      <c r="G6" s="11"/>
      <c r="H6" s="11"/>
      <c r="I6" s="3"/>
    </row>
    <row r="7" spans="1:18" ht="15" customHeight="1">
      <c r="A7"/>
      <c r="B7" s="18">
        <f>IF(DAY(SepSun1)=1,IF(AND(YEAR(SepSun1+1)=CalendarYear,MONTH(SepSun1+1)=9),SepSun1+1,""),IF(AND(YEAR(SepSun1+8)=CalendarYear,MONTH(SepSun1+8)=9),SepSun1+8,""))</f>
        <v>42253</v>
      </c>
      <c r="C7" s="18">
        <f>IF(DAY(SepSun1)=1,IF(AND(YEAR(SepSun1+2)=CalendarYear,MONTH(SepSun1+2)=9),SepSun1+2,""),IF(AND(YEAR(SepSun1+9)=CalendarYear,MONTH(SepSun1+9)=9),SepSun1+9,""))</f>
        <v>42254</v>
      </c>
      <c r="D7" s="18">
        <f>IF(DAY(SepSun1)=1,IF(AND(YEAR(SepSun1+3)=CalendarYear,MONTH(SepSun1+3)=9),SepSun1+3,""),IF(AND(YEAR(SepSun1+10)=CalendarYear,MONTH(SepSun1+10)=9),SepSun1+10,""))</f>
        <v>42255</v>
      </c>
      <c r="E7" s="18">
        <f>IF(DAY(SepSun1)=1,IF(AND(YEAR(SepSun1+4)=CalendarYear,MONTH(SepSun1+4)=9),SepSun1+4,""),IF(AND(YEAR(SepSun1+11)=CalendarYear,MONTH(SepSun1+11)=9),SepSun1+11,""))</f>
        <v>42256</v>
      </c>
      <c r="F7" s="18">
        <f>IF(DAY(SepSun1)=1,IF(AND(YEAR(SepSun1+5)=CalendarYear,MONTH(SepSun1+5)=9),SepSun1+5,""),IF(AND(YEAR(SepSun1+12)=CalendarYear,MONTH(SepSun1+12)=9),SepSun1+12,""))</f>
        <v>42257</v>
      </c>
      <c r="G7" s="18">
        <f>IF(DAY(SepSun1)=1,IF(AND(YEAR(SepSun1+6)=CalendarYear,MONTH(SepSun1+6)=9),SepSun1+6,""),IF(AND(YEAR(SepSun1+13)=CalendarYear,MONTH(SepSun1+13)=9),SepSun1+13,""))</f>
        <v>42258</v>
      </c>
      <c r="H7" s="18">
        <f>IF(DAY(SepSun1)=1,IF(AND(YEAR(SepSun1+7)=CalendarYear,MONTH(SepSun1+7)=9),SepSun1+7,""),IF(AND(YEAR(SepSun1+14)=CalendarYear,MONTH(SepSun1+14)=9),SepSun1+14,""))</f>
        <v>42259</v>
      </c>
      <c r="I7" s="3"/>
    </row>
    <row r="8" spans="1:18" ht="55.5" customHeight="1">
      <c r="A8"/>
      <c r="B8" s="12"/>
      <c r="C8" s="12"/>
      <c r="D8" s="12"/>
      <c r="E8" s="12"/>
      <c r="F8" s="12"/>
      <c r="G8" s="13"/>
      <c r="H8" s="13"/>
      <c r="I8" s="3"/>
    </row>
    <row r="9" spans="1:18" ht="15" customHeight="1">
      <c r="A9"/>
      <c r="B9" s="19">
        <f>IF(DAY(SepSun1)=1,IF(AND(YEAR(SepSun1+8)=CalendarYear,MONTH(SepSun1+8)=9),SepSun1+8,""),IF(AND(YEAR(SepSun1+15)=CalendarYear,MONTH(SepSun1+15)=9),SepSun1+15,""))</f>
        <v>42260</v>
      </c>
      <c r="C9" s="19">
        <f>IF(DAY(SepSun1)=1,IF(AND(YEAR(SepSun1+9)=CalendarYear,MONTH(SepSun1+9)=9),SepSun1+9,""),IF(AND(YEAR(SepSun1+16)=CalendarYear,MONTH(SepSun1+16)=9),SepSun1+16,""))</f>
        <v>42261</v>
      </c>
      <c r="D9" s="19">
        <f>IF(DAY(SepSun1)=1,IF(AND(YEAR(SepSun1+10)=CalendarYear,MONTH(SepSun1+10)=9),SepSun1+10,""),IF(AND(YEAR(SepSun1+17)=CalendarYear,MONTH(SepSun1+17)=9),SepSun1+17,""))</f>
        <v>42262</v>
      </c>
      <c r="E9" s="19">
        <f>IF(DAY(SepSun1)=1,IF(AND(YEAR(SepSun1+11)=CalendarYear,MONTH(SepSun1+11)=9),SepSun1+11,""),IF(AND(YEAR(SepSun1+18)=CalendarYear,MONTH(SepSun1+18)=9),SepSun1+18,""))</f>
        <v>42263</v>
      </c>
      <c r="F9" s="19">
        <f>IF(DAY(SepSun1)=1,IF(AND(YEAR(SepSun1+12)=CalendarYear,MONTH(SepSun1+12)=9),SepSun1+12,""),IF(AND(YEAR(SepSun1+19)=CalendarYear,MONTH(SepSun1+19)=9),SepSun1+19,""))</f>
        <v>42264</v>
      </c>
      <c r="G9" s="19">
        <f>IF(DAY(SepSun1)=1,IF(AND(YEAR(SepSun1+13)=CalendarYear,MONTH(SepSun1+13)=9),SepSun1+13,""),IF(AND(YEAR(SepSun1+20)=CalendarYear,MONTH(SepSun1+20)=9),SepSun1+20,""))</f>
        <v>42265</v>
      </c>
      <c r="H9" s="19">
        <f>IF(DAY(SepSun1)=1,IF(AND(YEAR(SepSun1+14)=CalendarYear,MONTH(SepSun1+14)=9),SepSun1+14,""),IF(AND(YEAR(SepSun1+21)=CalendarYear,MONTH(SepSun1+21)=9),SepSun1+21,""))</f>
        <v>42266</v>
      </c>
      <c r="I9" s="3"/>
    </row>
    <row r="10" spans="1:18" ht="55.5" customHeight="1">
      <c r="A10"/>
      <c r="B10" s="10"/>
      <c r="C10" s="10"/>
      <c r="D10" s="10"/>
      <c r="E10" s="10"/>
      <c r="F10" s="10"/>
      <c r="G10" s="11"/>
      <c r="H10" s="11"/>
      <c r="I10" s="3"/>
    </row>
    <row r="11" spans="1:18" ht="15" customHeight="1">
      <c r="A11"/>
      <c r="B11" s="20">
        <f>IF(DAY(SepSun1)=1,IF(AND(YEAR(SepSun1+15)=CalendarYear,MONTH(SepSun1+15)=9),SepSun1+15,""),IF(AND(YEAR(SepSun1+22)=CalendarYear,MONTH(SepSun1+22)=9),SepSun1+22,""))</f>
        <v>42267</v>
      </c>
      <c r="C11" s="20">
        <f>IF(DAY(SepSun1)=1,IF(AND(YEAR(SepSun1+16)=CalendarYear,MONTH(SepSun1+16)=9),SepSun1+16,""),IF(AND(YEAR(SepSun1+23)=CalendarYear,MONTH(SepSun1+23)=9),SepSun1+23,""))</f>
        <v>42268</v>
      </c>
      <c r="D11" s="20">
        <f>IF(DAY(SepSun1)=1,IF(AND(YEAR(SepSun1+17)=CalendarYear,MONTH(SepSun1+17)=9),SepSun1+17,""),IF(AND(YEAR(SepSun1+24)=CalendarYear,MONTH(SepSun1+24)=9),SepSun1+24,""))</f>
        <v>42269</v>
      </c>
      <c r="E11" s="20">
        <f>IF(DAY(SepSun1)=1,IF(AND(YEAR(SepSun1+18)=CalendarYear,MONTH(SepSun1+18)=9),SepSun1+18,""),IF(AND(YEAR(SepSun1+25)=CalendarYear,MONTH(SepSun1+25)=9),SepSun1+25,""))</f>
        <v>42270</v>
      </c>
      <c r="F11" s="20">
        <f>IF(DAY(SepSun1)=1,IF(AND(YEAR(SepSun1+19)=CalendarYear,MONTH(SepSun1+19)=9),SepSun1+19,""),IF(AND(YEAR(SepSun1+26)=CalendarYear,MONTH(SepSun1+26)=9),SepSun1+26,""))</f>
        <v>42271</v>
      </c>
      <c r="G11" s="20">
        <f>IF(DAY(SepSun1)=1,IF(AND(YEAR(SepSun1+20)=CalendarYear,MONTH(SepSun1+20)=9),SepSun1+20,""),IF(AND(YEAR(SepSun1+27)=CalendarYear,MONTH(SepSun1+27)=9),SepSun1+27,""))</f>
        <v>42272</v>
      </c>
      <c r="H11" s="20">
        <f>IF(DAY(SepSun1)=1,IF(AND(YEAR(SepSun1+21)=CalendarYear,MONTH(SepSun1+21)=9),SepSun1+21,""),IF(AND(YEAR(SepSun1+28)=CalendarYear,MONTH(SepSun1+28)=9),SepSun1+28,""))</f>
        <v>42273</v>
      </c>
      <c r="I11" s="3"/>
    </row>
    <row r="12" spans="1:18" ht="55.5" customHeight="1">
      <c r="A12"/>
      <c r="B12" s="12"/>
      <c r="C12" s="12"/>
      <c r="D12" s="12"/>
      <c r="E12" s="12"/>
      <c r="F12" s="12"/>
      <c r="G12" s="13"/>
      <c r="H12" s="13"/>
      <c r="I12" s="3"/>
    </row>
    <row r="13" spans="1:18" ht="15" customHeight="1">
      <c r="A13"/>
      <c r="B13" s="19">
        <f>IF(DAY(SepSun1)=1,IF(AND(YEAR(SepSun1+22)=CalendarYear,MONTH(SepSun1+22)=9),SepSun1+22,""),IF(AND(YEAR(SepSun1+29)=CalendarYear,MONTH(SepSun1+29)=9),SepSun1+29,""))</f>
        <v>42274</v>
      </c>
      <c r="C13" s="19">
        <f>IF(DAY(SepSun1)=1,IF(AND(YEAR(SepSun1+23)=CalendarYear,MONTH(SepSun1+23)=9),SepSun1+23,""),IF(AND(YEAR(SepSun1+30)=CalendarYear,MONTH(SepSun1+30)=9),SepSun1+30,""))</f>
        <v>42275</v>
      </c>
      <c r="D13" s="19">
        <f>IF(DAY(SepSun1)=1,IF(AND(YEAR(SepSun1+24)=CalendarYear,MONTH(SepSun1+24)=9),SepSun1+24,""),IF(AND(YEAR(SepSun1+31)=CalendarYear,MONTH(SepSun1+31)=9),SepSun1+31,""))</f>
        <v>42276</v>
      </c>
      <c r="E13" s="19">
        <f>IF(DAY(SepSun1)=1,IF(AND(YEAR(SepSun1+25)=CalendarYear,MONTH(SepSun1+25)=9),SepSun1+25,""),IF(AND(YEAR(SepSun1+32)=CalendarYear,MONTH(SepSun1+32)=9),SepSun1+32,""))</f>
        <v>42277</v>
      </c>
      <c r="F13" s="19" t="str">
        <f>IF(DAY(SepSun1)=1,IF(AND(YEAR(SepSun1+26)=CalendarYear,MONTH(SepSun1+26)=9),SepSun1+26,""),IF(AND(YEAR(SepSun1+33)=CalendarYear,MONTH(SepSun1+33)=9),SepSun1+33,""))</f>
        <v/>
      </c>
      <c r="G13" s="19" t="str">
        <f>IF(DAY(SepSun1)=1,IF(AND(YEAR(SepSun1+27)=CalendarYear,MONTH(SepSun1+27)=9),SepSun1+27,""),IF(AND(YEAR(SepSun1+34)=CalendarYear,MONTH(SepSun1+34)=9),SepSun1+34,""))</f>
        <v/>
      </c>
      <c r="H13" s="19" t="str">
        <f>IF(DAY(SepSun1)=1,IF(AND(YEAR(SepSun1+28)=CalendarYear,MONTH(SepSun1+28)=9),SepSun1+28,""),IF(AND(YEAR(SepSun1+35)=CalendarYear,MONTH(SepSun1+35)=9),SepSun1+35,""))</f>
        <v/>
      </c>
      <c r="I13" s="3"/>
    </row>
    <row r="14" spans="1:18" ht="55.5" customHeight="1">
      <c r="A14"/>
      <c r="B14" s="10"/>
      <c r="C14" s="10"/>
      <c r="D14" s="10"/>
      <c r="E14" s="10"/>
      <c r="F14" s="10"/>
      <c r="G14" s="11"/>
      <c r="H14" s="11"/>
      <c r="I14" s="3"/>
    </row>
    <row r="15" spans="1:18" ht="15" customHeight="1">
      <c r="A15"/>
      <c r="B15" s="20" t="str">
        <f>IF(DAY(SepSun1)=1,IF(AND(YEAR(SepSun1+29)=CalendarYear,MONTH(SepSun1+29)=9),SepSun1+29,""),IF(AND(YEAR(SepSun1+36)=CalendarYear,MONTH(SepSun1+36)=9),SepSun1+36,""))</f>
        <v/>
      </c>
      <c r="C15" s="21" t="str">
        <f>IF(DAY(SepSun1)=1,IF(AND(YEAR(SepSun1+30)=CalendarYear,MONTH(SepSun1+30)=9),SepSun1+30,""),IF(AND(YEAR(SepSun1+37)=CalendarYear,MONTH(SepSun1+37)=9),SepSun1+37,""))</f>
        <v/>
      </c>
      <c r="D15" s="25" t="s">
        <v>7</v>
      </c>
      <c r="E15" s="26"/>
      <c r="F15" s="26"/>
      <c r="G15" s="26"/>
      <c r="H15" s="27"/>
      <c r="I15" s="3"/>
    </row>
    <row r="16" spans="1:18" ht="55.5" customHeight="1">
      <c r="A16"/>
      <c r="B16" s="12"/>
      <c r="C16" s="12"/>
      <c r="D16" s="22"/>
      <c r="E16" s="23"/>
      <c r="F16" s="23"/>
      <c r="G16" s="23"/>
      <c r="H16" s="24"/>
      <c r="I16" s="3"/>
    </row>
    <row r="17" spans="3:5" ht="17.25" customHeight="1"/>
    <row r="19" spans="3:5" ht="21" customHeight="1">
      <c r="C19" s="6"/>
      <c r="D19" s="5"/>
      <c r="E19" s="4"/>
    </row>
    <row r="20" spans="3:5" ht="19.5" customHeight="1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EF4C394-8E56-49FA-92E2-F635376FAB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CalendarYear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2015-01-01T14:07:54Z</dcterms:created>
  <dcterms:modified xsi:type="dcterms:W3CDTF">2015-01-01T14:35:11Z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TC025512159991</vt:lpwstr>
  </property>
</Properties>
</file>